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ybrannonair/Dropbox (Axiom)/Droploads/"/>
    </mc:Choice>
  </mc:AlternateContent>
  <xr:revisionPtr revIDLastSave="0" documentId="13_ncr:1_{7D4EF477-CDB8-F34C-AD57-58009F50977C}" xr6:coauthVersionLast="45" xr6:coauthVersionMax="45" xr10:uidLastSave="{00000000-0000-0000-0000-000000000000}"/>
  <bookViews>
    <workbookView xWindow="0" yWindow="460" windowWidth="28800" windowHeight="17540" xr2:uid="{43C6815C-0A4D-3141-A359-F41469C88E53}"/>
  </bookViews>
  <sheets>
    <sheet name="Summary" sheetId="1" r:id="rId1"/>
    <sheet name="FTE's" sheetId="2" r:id="rId2"/>
    <sheet name="Compensation" sheetId="4" r:id="rId3"/>
  </sheets>
  <definedNames>
    <definedName name="_xlnm.Print_Area" localSheetId="1">'FTE''s'!$A$1:$G$57</definedName>
    <definedName name="_xlnm.Print_Area" localSheetId="0">Summary!$A$1:$B$45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B16" i="1"/>
  <c r="AS8" i="4"/>
  <c r="X8" i="4"/>
  <c r="P8" i="4"/>
  <c r="Q8" i="4" s="1"/>
  <c r="Y8" i="4" s="1"/>
  <c r="L8" i="4"/>
  <c r="M8" i="4" s="1"/>
  <c r="B31" i="1"/>
  <c r="B27" i="1"/>
  <c r="B26" i="1"/>
  <c r="G53" i="2"/>
  <c r="G55" i="2" s="1"/>
  <c r="B41" i="1" s="1"/>
  <c r="D80" i="4"/>
  <c r="D77" i="4"/>
  <c r="D78" i="4"/>
  <c r="D79" i="4"/>
  <c r="D76" i="4"/>
  <c r="D48" i="4"/>
  <c r="D49" i="4"/>
  <c r="D50" i="4"/>
  <c r="D51" i="4"/>
  <c r="D52" i="4"/>
  <c r="D53" i="4"/>
  <c r="D54" i="4"/>
  <c r="D55" i="4"/>
  <c r="D56" i="4"/>
  <c r="D47" i="4"/>
  <c r="M47" i="4"/>
  <c r="N47" i="4" s="1"/>
  <c r="M55" i="4"/>
  <c r="N55" i="4" s="1"/>
  <c r="M56" i="4"/>
  <c r="N56" i="4" s="1"/>
  <c r="M48" i="4"/>
  <c r="N48" i="4" s="1"/>
  <c r="M49" i="4"/>
  <c r="N49" i="4" s="1"/>
  <c r="M50" i="4"/>
  <c r="N50" i="4" s="1"/>
  <c r="M51" i="4"/>
  <c r="N51" i="4" s="1"/>
  <c r="M52" i="4"/>
  <c r="N52" i="4" s="1"/>
  <c r="M53" i="4"/>
  <c r="N53" i="4" s="1"/>
  <c r="M54" i="4"/>
  <c r="N54" i="4" s="1"/>
  <c r="I45" i="4"/>
  <c r="I44" i="4"/>
  <c r="I43" i="4"/>
  <c r="I42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X12" i="4"/>
  <c r="Y12" i="4"/>
  <c r="AG12" i="4" s="1"/>
  <c r="Z12" i="4"/>
  <c r="AH12" i="4" s="1"/>
  <c r="AJ12" i="4" s="1"/>
  <c r="X13" i="4"/>
  <c r="Y13" i="4"/>
  <c r="AG13" i="4" s="1"/>
  <c r="Z13" i="4"/>
  <c r="AH13" i="4" s="1"/>
  <c r="AJ13" i="4" s="1"/>
  <c r="X14" i="4"/>
  <c r="Y14" i="4"/>
  <c r="AG14" i="4" s="1"/>
  <c r="Z14" i="4"/>
  <c r="AH14" i="4" s="1"/>
  <c r="AJ14" i="4" s="1"/>
  <c r="X15" i="4"/>
  <c r="Y15" i="4"/>
  <c r="AG15" i="4" s="1"/>
  <c r="Z15" i="4"/>
  <c r="AH15" i="4" s="1"/>
  <c r="AJ15" i="4" s="1"/>
  <c r="X16" i="4"/>
  <c r="Y16" i="4"/>
  <c r="AG16" i="4" s="1"/>
  <c r="Z16" i="4"/>
  <c r="AH16" i="4" s="1"/>
  <c r="AJ16" i="4" s="1"/>
  <c r="X17" i="4"/>
  <c r="Y17" i="4"/>
  <c r="AG17" i="4" s="1"/>
  <c r="Z17" i="4"/>
  <c r="AH17" i="4" s="1"/>
  <c r="AJ17" i="4" s="1"/>
  <c r="X18" i="4"/>
  <c r="Y18" i="4"/>
  <c r="AG18" i="4" s="1"/>
  <c r="Z18" i="4"/>
  <c r="AH18" i="4" s="1"/>
  <c r="AJ18" i="4" s="1"/>
  <c r="X19" i="4"/>
  <c r="Y19" i="4"/>
  <c r="AG19" i="4" s="1"/>
  <c r="Z19" i="4"/>
  <c r="AH19" i="4" s="1"/>
  <c r="AJ19" i="4" s="1"/>
  <c r="X20" i="4"/>
  <c r="Y20" i="4"/>
  <c r="AG20" i="4" s="1"/>
  <c r="Z20" i="4"/>
  <c r="AH20" i="4" s="1"/>
  <c r="AJ20" i="4" s="1"/>
  <c r="X21" i="4"/>
  <c r="Y21" i="4"/>
  <c r="AG21" i="4" s="1"/>
  <c r="Z21" i="4"/>
  <c r="AH21" i="4" s="1"/>
  <c r="AJ21" i="4" s="1"/>
  <c r="X22" i="4"/>
  <c r="Y22" i="4"/>
  <c r="AG22" i="4" s="1"/>
  <c r="Z22" i="4"/>
  <c r="AH22" i="4" s="1"/>
  <c r="AJ22" i="4" s="1"/>
  <c r="X23" i="4"/>
  <c r="Y23" i="4"/>
  <c r="AG23" i="4" s="1"/>
  <c r="Z23" i="4"/>
  <c r="AH23" i="4" s="1"/>
  <c r="AJ23" i="4" s="1"/>
  <c r="X24" i="4"/>
  <c r="Y24" i="4"/>
  <c r="AG24" i="4" s="1"/>
  <c r="Z24" i="4"/>
  <c r="AH24" i="4" s="1"/>
  <c r="AJ24" i="4" s="1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L12" i="4"/>
  <c r="M12" i="4" s="1"/>
  <c r="L13" i="4"/>
  <c r="M13" i="4" s="1"/>
  <c r="L14" i="4"/>
  <c r="M14" i="4" s="1"/>
  <c r="L15" i="4"/>
  <c r="M15" i="4"/>
  <c r="L16" i="4"/>
  <c r="M16" i="4" s="1"/>
  <c r="L17" i="4"/>
  <c r="M17" i="4" s="1"/>
  <c r="L18" i="4"/>
  <c r="M18" i="4" s="1"/>
  <c r="L19" i="4"/>
  <c r="M19" i="4"/>
  <c r="L20" i="4"/>
  <c r="M20" i="4" s="1"/>
  <c r="L21" i="4"/>
  <c r="M21" i="4" s="1"/>
  <c r="L22" i="4"/>
  <c r="M22" i="4" s="1"/>
  <c r="L23" i="4"/>
  <c r="M23" i="4" s="1"/>
  <c r="L24" i="4"/>
  <c r="M24" i="4" s="1"/>
  <c r="C38" i="4"/>
  <c r="B23" i="1" s="1"/>
  <c r="H63" i="4"/>
  <c r="H64" i="4"/>
  <c r="H65" i="4"/>
  <c r="H66" i="4"/>
  <c r="H67" i="4"/>
  <c r="H68" i="4"/>
  <c r="H69" i="4"/>
  <c r="H70" i="4"/>
  <c r="H71" i="4"/>
  <c r="H62" i="4"/>
  <c r="AS9" i="4"/>
  <c r="AS10" i="4"/>
  <c r="AS11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7" i="4"/>
  <c r="Z9" i="4"/>
  <c r="Z10" i="4"/>
  <c r="Z11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Y9" i="4"/>
  <c r="Y10" i="4"/>
  <c r="Y11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P9" i="4"/>
  <c r="Q9" i="4" s="1"/>
  <c r="X9" i="4"/>
  <c r="P10" i="4"/>
  <c r="Q10" i="4" s="1"/>
  <c r="X10" i="4"/>
  <c r="P11" i="4"/>
  <c r="Q11" i="4" s="1"/>
  <c r="X11" i="4"/>
  <c r="P25" i="4"/>
  <c r="Q25" i="4" s="1"/>
  <c r="X25" i="4"/>
  <c r="P26" i="4"/>
  <c r="Q26" i="4" s="1"/>
  <c r="X26" i="4"/>
  <c r="P27" i="4"/>
  <c r="Q27" i="4" s="1"/>
  <c r="X27" i="4"/>
  <c r="P28" i="4"/>
  <c r="Q28" i="4" s="1"/>
  <c r="X28" i="4"/>
  <c r="P29" i="4"/>
  <c r="Q29" i="4" s="1"/>
  <c r="X29" i="4"/>
  <c r="P30" i="4"/>
  <c r="Q30" i="4" s="1"/>
  <c r="X30" i="4"/>
  <c r="P31" i="4"/>
  <c r="Q31" i="4" s="1"/>
  <c r="X31" i="4"/>
  <c r="P32" i="4"/>
  <c r="Q32" i="4" s="1"/>
  <c r="X32" i="4"/>
  <c r="P33" i="4"/>
  <c r="Q33" i="4" s="1"/>
  <c r="X33" i="4"/>
  <c r="P34" i="4"/>
  <c r="Q34" i="4" s="1"/>
  <c r="X34" i="4"/>
  <c r="P35" i="4"/>
  <c r="Q35" i="4" s="1"/>
  <c r="X35" i="4"/>
  <c r="P36" i="4"/>
  <c r="Q36" i="4" s="1"/>
  <c r="X36" i="4"/>
  <c r="P37" i="4"/>
  <c r="Q37" i="4" s="1"/>
  <c r="X37" i="4"/>
  <c r="S7" i="4"/>
  <c r="X7" i="4" s="1"/>
  <c r="P7" i="4"/>
  <c r="Q7" i="4" s="1"/>
  <c r="L7" i="4"/>
  <c r="M7" i="4" s="1"/>
  <c r="L9" i="4"/>
  <c r="M9" i="4" s="1"/>
  <c r="L10" i="4"/>
  <c r="M10" i="4" s="1"/>
  <c r="L11" i="4"/>
  <c r="M11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I5" i="4"/>
  <c r="I4" i="4"/>
  <c r="I3" i="4"/>
  <c r="I2" i="4"/>
  <c r="AG8" i="4" l="1"/>
  <c r="Z8" i="4"/>
  <c r="AH8" i="4" s="1"/>
  <c r="AJ8" i="4" s="1"/>
  <c r="B32" i="1"/>
  <c r="B35" i="1" s="1"/>
  <c r="D57" i="4"/>
  <c r="H72" i="4"/>
  <c r="Y7" i="4"/>
  <c r="AG7" i="4" s="1"/>
  <c r="N57" i="4"/>
  <c r="AK23" i="4"/>
  <c r="AL23" i="4"/>
  <c r="AM23" i="4"/>
  <c r="N23" i="4" s="1"/>
  <c r="AK15" i="4"/>
  <c r="AL15" i="4"/>
  <c r="AM15" i="4"/>
  <c r="N15" i="4" s="1"/>
  <c r="AK12" i="4"/>
  <c r="AM12" i="4"/>
  <c r="N12" i="4" s="1"/>
  <c r="AL12" i="4"/>
  <c r="AK21" i="4"/>
  <c r="AM21" i="4"/>
  <c r="N21" i="4" s="1"/>
  <c r="AL21" i="4"/>
  <c r="AK17" i="4"/>
  <c r="AL17" i="4"/>
  <c r="AM17" i="4"/>
  <c r="N17" i="4" s="1"/>
  <c r="AK13" i="4"/>
  <c r="AL13" i="4"/>
  <c r="AM13" i="4"/>
  <c r="N13" i="4" s="1"/>
  <c r="AK22" i="4"/>
  <c r="AL22" i="4"/>
  <c r="AM22" i="4"/>
  <c r="N22" i="4" s="1"/>
  <c r="AK16" i="4"/>
  <c r="AM16" i="4"/>
  <c r="N16" i="4" s="1"/>
  <c r="AL16" i="4"/>
  <c r="AK19" i="4"/>
  <c r="AL19" i="4"/>
  <c r="AM19" i="4"/>
  <c r="N19" i="4" s="1"/>
  <c r="AK14" i="4"/>
  <c r="AL14" i="4"/>
  <c r="AM14" i="4"/>
  <c r="N14" i="4" s="1"/>
  <c r="AK18" i="4"/>
  <c r="AL18" i="4"/>
  <c r="AM18" i="4"/>
  <c r="N18" i="4" s="1"/>
  <c r="AK20" i="4"/>
  <c r="AM20" i="4"/>
  <c r="N20" i="4" s="1"/>
  <c r="AL20" i="4"/>
  <c r="AK24" i="4"/>
  <c r="AM24" i="4"/>
  <c r="AL24" i="4"/>
  <c r="AS38" i="4"/>
  <c r="M38" i="4" s="1"/>
  <c r="M39" i="4" s="1"/>
  <c r="Z7" i="4"/>
  <c r="AH37" i="4"/>
  <c r="AJ37" i="4" s="1"/>
  <c r="AH29" i="4"/>
  <c r="AJ29" i="4" s="1"/>
  <c r="AH30" i="4"/>
  <c r="AJ30" i="4" s="1"/>
  <c r="AG26" i="4"/>
  <c r="AG27" i="4"/>
  <c r="AG32" i="4"/>
  <c r="AG28" i="4"/>
  <c r="AG29" i="4"/>
  <c r="AH33" i="4"/>
  <c r="AJ33" i="4" s="1"/>
  <c r="AG33" i="4"/>
  <c r="AJ9" i="4"/>
  <c r="AJ10" i="4"/>
  <c r="AH35" i="4"/>
  <c r="AJ35" i="4" s="1"/>
  <c r="AG35" i="4"/>
  <c r="AH31" i="4"/>
  <c r="AJ31" i="4" s="1"/>
  <c r="AG31" i="4"/>
  <c r="AH25" i="4"/>
  <c r="AJ25" i="4" s="1"/>
  <c r="AG25" i="4"/>
  <c r="AH34" i="4"/>
  <c r="AJ34" i="4" s="1"/>
  <c r="AG34" i="4"/>
  <c r="AH26" i="4"/>
  <c r="AJ26" i="4" s="1"/>
  <c r="AH36" i="4"/>
  <c r="AJ36" i="4" s="1"/>
  <c r="AG36" i="4"/>
  <c r="AH32" i="4"/>
  <c r="AJ32" i="4" s="1"/>
  <c r="AK8" i="4" l="1"/>
  <c r="AL8" i="4" s="1"/>
  <c r="AM8" i="4" s="1"/>
  <c r="N8" i="4" s="1"/>
  <c r="B24" i="1"/>
  <c r="G47" i="2"/>
  <c r="B44" i="1"/>
  <c r="AH7" i="4"/>
  <c r="AJ7" i="4" s="1"/>
  <c r="AK7" i="4" s="1"/>
  <c r="AL7" i="4" s="1"/>
  <c r="AM7" i="4" s="1"/>
  <c r="N7" i="4" s="1"/>
  <c r="AG37" i="4"/>
  <c r="AH28" i="4"/>
  <c r="AJ28" i="4" s="1"/>
  <c r="AK28" i="4" s="1"/>
  <c r="AG30" i="4"/>
  <c r="AH27" i="4"/>
  <c r="AJ27" i="4" s="1"/>
  <c r="AM27" i="4" s="1"/>
  <c r="N27" i="4" s="1"/>
  <c r="AJ11" i="4"/>
  <c r="AK11" i="4" s="1"/>
  <c r="N24" i="4"/>
  <c r="AK36" i="4"/>
  <c r="AL36" i="4"/>
  <c r="AM36" i="4"/>
  <c r="N36" i="4" s="1"/>
  <c r="AK34" i="4"/>
  <c r="AL34" i="4"/>
  <c r="AM34" i="4"/>
  <c r="N34" i="4" s="1"/>
  <c r="AK37" i="4"/>
  <c r="AL37" i="4"/>
  <c r="AM37" i="4"/>
  <c r="N37" i="4" s="1"/>
  <c r="AK35" i="4"/>
  <c r="AM35" i="4"/>
  <c r="N35" i="4" s="1"/>
  <c r="AL35" i="4"/>
  <c r="AK30" i="4"/>
  <c r="AM30" i="4"/>
  <c r="N30" i="4" s="1"/>
  <c r="AL30" i="4"/>
  <c r="AK33" i="4"/>
  <c r="AM33" i="4"/>
  <c r="N33" i="4" s="1"/>
  <c r="AL33" i="4"/>
  <c r="AK32" i="4"/>
  <c r="AM32" i="4"/>
  <c r="N32" i="4" s="1"/>
  <c r="AL32" i="4"/>
  <c r="AK26" i="4"/>
  <c r="AL26" i="4"/>
  <c r="AM26" i="4"/>
  <c r="N26" i="4" s="1"/>
  <c r="AK25" i="4"/>
  <c r="AL25" i="4"/>
  <c r="AM25" i="4"/>
  <c r="N25" i="4" s="1"/>
  <c r="AM11" i="4"/>
  <c r="N11" i="4" s="1"/>
  <c r="AK31" i="4"/>
  <c r="AM31" i="4"/>
  <c r="N31" i="4" s="1"/>
  <c r="AL31" i="4"/>
  <c r="AK10" i="4"/>
  <c r="AL10" i="4"/>
  <c r="AM10" i="4"/>
  <c r="N10" i="4" s="1"/>
  <c r="AK9" i="4"/>
  <c r="AL9" i="4"/>
  <c r="AM9" i="4"/>
  <c r="N9" i="4" s="1"/>
  <c r="AK29" i="4"/>
  <c r="AM29" i="4"/>
  <c r="N29" i="4" s="1"/>
  <c r="AL29" i="4"/>
  <c r="AM28" i="4" l="1"/>
  <c r="N28" i="4" s="1"/>
  <c r="N38" i="4" s="1"/>
  <c r="AL28" i="4"/>
  <c r="AK27" i="4"/>
  <c r="AL11" i="4"/>
  <c r="AL27" i="4"/>
  <c r="F37" i="2"/>
  <c r="F4" i="2"/>
  <c r="F33" i="2"/>
  <c r="F34" i="2"/>
  <c r="F35" i="2"/>
  <c r="F36" i="2"/>
  <c r="F38" i="2"/>
  <c r="F39" i="2"/>
  <c r="F40" i="2"/>
  <c r="F41" i="2"/>
  <c r="F32" i="2"/>
  <c r="B33" i="2"/>
  <c r="A34" i="2" s="1"/>
  <c r="A33" i="2"/>
  <c r="B19" i="2"/>
  <c r="B20" i="2" s="1"/>
  <c r="B21" i="2" s="1"/>
  <c r="B24" i="2" s="1"/>
  <c r="B25" i="2" s="1"/>
  <c r="B26" i="2" s="1"/>
  <c r="A27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7" i="2"/>
  <c r="F5" i="2"/>
  <c r="F6" i="2"/>
  <c r="F8" i="2"/>
  <c r="F9" i="2"/>
  <c r="F10" i="2"/>
  <c r="F11" i="2"/>
  <c r="B5" i="2"/>
  <c r="A6" i="2" s="1"/>
  <c r="A5" i="2"/>
  <c r="B18" i="1"/>
  <c r="B20" i="1" s="1"/>
  <c r="B43" i="1" s="1"/>
  <c r="B39" i="1" l="1"/>
  <c r="B40" i="1" s="1"/>
  <c r="B42" i="1" s="1"/>
  <c r="B45" i="1" s="1"/>
  <c r="B25" i="1"/>
  <c r="G18" i="2"/>
  <c r="G4" i="2"/>
  <c r="G13" i="2"/>
  <c r="G32" i="2"/>
  <c r="G37" i="2"/>
  <c r="G7" i="2"/>
  <c r="B27" i="2"/>
  <c r="A28" i="2" s="1"/>
  <c r="B34" i="2"/>
  <c r="A35" i="2" s="1"/>
  <c r="G23" i="2"/>
  <c r="G42" i="2" l="1"/>
  <c r="G29" i="2"/>
  <c r="B35" i="2"/>
  <c r="A36" i="2" s="1"/>
  <c r="A7" i="2"/>
  <c r="G44" i="2" l="1"/>
  <c r="A37" i="2"/>
  <c r="A8" i="2"/>
  <c r="B8" i="2"/>
  <c r="A38" i="2" l="1"/>
  <c r="B38" i="2"/>
  <c r="A9" i="2"/>
  <c r="B9" i="2"/>
  <c r="A39" i="2" l="1"/>
  <c r="B39" i="2"/>
  <c r="B10" i="2"/>
  <c r="B11" i="2" s="1"/>
  <c r="A10" i="2"/>
  <c r="A40" i="2" l="1"/>
  <c r="B40" i="2"/>
  <c r="A11" i="2"/>
  <c r="A41" i="2" l="1"/>
  <c r="B41" i="2"/>
  <c r="A12" i="2"/>
  <c r="A13" i="2" l="1"/>
  <c r="A14" i="2" l="1"/>
  <c r="B14" i="2"/>
  <c r="A15" i="2" l="1"/>
  <c r="B15" i="2"/>
  <c r="B16" i="2" s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/>
</calcChain>
</file>

<file path=xl/sharedStrings.xml><?xml version="1.0" encoding="utf-8"?>
<sst xmlns="http://schemas.openxmlformats.org/spreadsheetml/2006/main" count="178" uniqueCount="132">
  <si>
    <t>Payroll costs</t>
  </si>
  <si>
    <t>(BB) payment of cash tip or equivalent;</t>
  </si>
  <si>
    <t>(CC) payment for vacation, parental, family, medical, or sick leave;</t>
  </si>
  <si>
    <t>(DD) allowance for dismissal or separation;</t>
  </si>
  <si>
    <t>(EE) payment required for the provisions of group health care benefits, including insurance premiums;</t>
  </si>
  <si>
    <t>(FF) payment of any retirement benefit; or</t>
  </si>
  <si>
    <t>Less</t>
  </si>
  <si>
    <t>Amounts paid in excess of 100,000 per year</t>
  </si>
  <si>
    <t>Qualified sick or child care wages paid with a credit</t>
  </si>
  <si>
    <t>Total payroll costs</t>
  </si>
  <si>
    <t>Divide by</t>
  </si>
  <si>
    <t>Monthly payroll costs</t>
  </si>
  <si>
    <t>Multipled by</t>
  </si>
  <si>
    <t>Loan amount</t>
  </si>
  <si>
    <t>Number salaried</t>
  </si>
  <si>
    <t>FTE's</t>
  </si>
  <si>
    <t>Reg hrs in pay period</t>
  </si>
  <si>
    <t>Monthly average</t>
  </si>
  <si>
    <t>Pay dates between
(Sun-Sat)</t>
  </si>
  <si>
    <t>Total monthly average</t>
  </si>
  <si>
    <t>Pay period end between
(Sun-Sat)</t>
  </si>
  <si>
    <t>Lower, most favorable FTE</t>
  </si>
  <si>
    <t>(AA) salary, wage, commission, or similar compensation;</t>
  </si>
  <si>
    <t>(GG) payment of State or local tax assessed on the compensation of employees</t>
  </si>
  <si>
    <t>For the 12 months prior to the loan or calendar year 2019</t>
  </si>
  <si>
    <t>Amounts paid to employees whose principal place of residence is outside the US</t>
  </si>
  <si>
    <t>Name</t>
  </si>
  <si>
    <t>Identifier</t>
  </si>
  <si>
    <t>week 2</t>
  </si>
  <si>
    <t>week 3</t>
  </si>
  <si>
    <t>week 4</t>
  </si>
  <si>
    <t>week 5</t>
  </si>
  <si>
    <t>week 6</t>
  </si>
  <si>
    <t>week 7</t>
  </si>
  <si>
    <t>week 8</t>
  </si>
  <si>
    <t>Avg hours worked</t>
  </si>
  <si>
    <t>FTE</t>
  </si>
  <si>
    <t>per week</t>
  </si>
  <si>
    <t>bi-weekly</t>
  </si>
  <si>
    <t>semi-monthly</t>
  </si>
  <si>
    <t>monthly…</t>
  </si>
  <si>
    <t>for ALL pay periods in 2019</t>
  </si>
  <si>
    <t>Table 1 employees: Employed during covered period or alternate covered period, residing in US, paid less than….
(DO NOT INCLUDE OWNERS)</t>
  </si>
  <si>
    <t>Cash compensation during 8 weeks</t>
  </si>
  <si>
    <t>FTE Reduction Exceptions (see below)</t>
  </si>
  <si>
    <t>Salaried/
Hourly</t>
  </si>
  <si>
    <t>John Doe</t>
  </si>
  <si>
    <t>JD100</t>
  </si>
  <si>
    <t>hourly</t>
  </si>
  <si>
    <t>OT hours</t>
  </si>
  <si>
    <t>Pay for periods between 1/1/20 - 3/31/20</t>
  </si>
  <si>
    <t>Reg Hours</t>
  </si>
  <si>
    <t>Step One</t>
  </si>
  <si>
    <t>Pay periods included</t>
  </si>
  <si>
    <t>Pay periods per year</t>
  </si>
  <si>
    <t xml:space="preserve">Pay for periods between 2/15/20-4/26/20 </t>
  </si>
  <si>
    <t>(1b)
Avg pay 1/1-3/31</t>
  </si>
  <si>
    <t>(1a)
Avg during covered period or alt covered period</t>
  </si>
  <si>
    <t>(2a)
Annual salary or hourly wage as of 2/15/20</t>
  </si>
  <si>
    <t>(2b)
Avg pay 2/15-4/26</t>
  </si>
  <si>
    <t>(2c)
Avg annual salary or hourly wage as of 6/30/20</t>
  </si>
  <si>
    <t>Required to continue</t>
  </si>
  <si>
    <t>Step Two</t>
  </si>
  <si>
    <t>(3a)
1b * .75</t>
  </si>
  <si>
    <t>(3b)
3a-a1</t>
  </si>
  <si>
    <t># of 40 hour weeks in period</t>
  </si>
  <si>
    <t>Reduction amount</t>
  </si>
  <si>
    <t>Step Three</t>
  </si>
  <si>
    <t>(1c)
1a/1b</t>
  </si>
  <si>
    <t>Salary/
Hourly Wage Reduction</t>
  </si>
  <si>
    <t>If terminated and written offer to re-hire rejected</t>
  </si>
  <si>
    <t>Fired for cause</t>
  </si>
  <si>
    <t>Voluntarily resigned</t>
  </si>
  <si>
    <t>Voluntarily requested reduced hours</t>
  </si>
  <si>
    <t>Position filled by a new employee</t>
  </si>
  <si>
    <t>FTE Reduction Exception</t>
  </si>
  <si>
    <t>FTE Exceptions</t>
  </si>
  <si>
    <t>1=Part time
2=full time</t>
  </si>
  <si>
    <t>If terminated and a written offer to re-hire rejected</t>
  </si>
  <si>
    <t>BOX 1</t>
  </si>
  <si>
    <t>BOX 2</t>
  </si>
  <si>
    <t>BOX 3</t>
  </si>
  <si>
    <t>Hours paid...
week 1</t>
  </si>
  <si>
    <t>FTE Exceptions: List employees NOT covered above who were on the payroll at 2/15/20</t>
  </si>
  <si>
    <t>OWNER compensation</t>
  </si>
  <si>
    <t>Allowable</t>
  </si>
  <si>
    <t>LINE 9</t>
  </si>
  <si>
    <t>LINE 4</t>
  </si>
  <si>
    <t>LINE 5</t>
  </si>
  <si>
    <t>FOR ALL REFERENCE PERIODS FTE CALCULATIONS EXCLUDE OWNERS</t>
  </si>
  <si>
    <t>Covered period or alternate covered period average FTE's</t>
  </si>
  <si>
    <t xml:space="preserve">FTE safe harbor test
</t>
  </si>
  <si>
    <t>FTE's for payroll including 2/15/20</t>
  </si>
  <si>
    <t>FTE's for payroll including 4/26/20</t>
  </si>
  <si>
    <t>FTE's for payroll including 6/30/20</t>
  </si>
  <si>
    <t>Safe harbor applies</t>
  </si>
  <si>
    <t>LINE 11</t>
  </si>
  <si>
    <t>LINE 12</t>
  </si>
  <si>
    <t>LINE 13</t>
  </si>
  <si>
    <t>FTE reduction quotient</t>
  </si>
  <si>
    <t>1. Cash compensation from Table 1</t>
  </si>
  <si>
    <t>2. Average FTE from Table 1</t>
  </si>
  <si>
    <t>3. Salary hourly wage reduction</t>
  </si>
  <si>
    <t>4. Cash compensation from Table 2</t>
  </si>
  <si>
    <t>5. Average FTE from Table 2</t>
  </si>
  <si>
    <t>6. Total paid for employer contributions to employee health insurance</t>
  </si>
  <si>
    <t>7. Total paid for employer contributions to employee retirement plans</t>
  </si>
  <si>
    <t>9. Amounts paid to owner-employees/self employed individual/general partner</t>
  </si>
  <si>
    <t>10. Total payroll costs</t>
  </si>
  <si>
    <t>1. Payroll costs from above</t>
  </si>
  <si>
    <t>2. Business mortgage interest payments</t>
  </si>
  <si>
    <t>3. Business rent or lease payments</t>
  </si>
  <si>
    <t>4. Business utility payments</t>
  </si>
  <si>
    <t>5. Total salary/hourly wage reduction</t>
  </si>
  <si>
    <t>6. Subtotal</t>
  </si>
  <si>
    <t>7. FTE reduction quotient</t>
  </si>
  <si>
    <t>9. PPP loan amount</t>
  </si>
  <si>
    <t>11. Forgiveness amount (smaller of 8,9,10)</t>
  </si>
  <si>
    <t>10. Payroll cost 75% requirement (line 1 / .75)</t>
  </si>
  <si>
    <t>8. Modified total (line 6 * line 7)</t>
  </si>
  <si>
    <t>Calculation of Loan Amount</t>
  </si>
  <si>
    <t>Forgiveness Values for PPP Schedule A</t>
  </si>
  <si>
    <t>Loan Forgiveness Calculation per PPP Loan Forgiveness Calculation Form</t>
  </si>
  <si>
    <t xml:space="preserve">Proceed with steps 1-3 only if there are employees who experienced a decrease during the period of greater than 25% compared to Q1, 2020 </t>
  </si>
  <si>
    <r>
      <rPr>
        <sz val="12"/>
        <color theme="5" tint="-0.249977111117893"/>
        <rFont val="Calibri (Body)"/>
      </rPr>
      <t>Created by Axiom Strategic Consulting</t>
    </r>
    <r>
      <rPr>
        <sz val="8"/>
        <color theme="5" tint="-0.249977111117893"/>
        <rFont val="Calibri"/>
        <family val="2"/>
        <scheme val="minor"/>
      </rPr>
      <t xml:space="preserve">
</t>
    </r>
    <r>
      <rPr>
        <i/>
        <sz val="8"/>
        <color theme="5" tint="-0.249977111117893"/>
        <rFont val="Calibri"/>
        <family val="2"/>
        <scheme val="minor"/>
      </rPr>
      <t>Content may not be modified or reproduced without attribution</t>
    </r>
  </si>
  <si>
    <t>for ANY pay period in 2019</t>
  </si>
  <si>
    <t>Table 2 employees: Employed during covered period or alternate covered period, residing in US, paid AT LEAST….
(DO NOT INCLUDE OWNERS)</t>
  </si>
  <si>
    <t>Reg. Hours hourly*</t>
  </si>
  <si>
    <t>*Because the method prescribed for calculating FTE's during the forgivness period does not allow for greater than 1 FTE per employee no overtime should be considered</t>
  </si>
  <si>
    <t>Loan funded:</t>
  </si>
  <si>
    <t>Covered period runs to:</t>
  </si>
  <si>
    <t>8. Employer state and local taxes on employee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</si>
</sst>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.0_);_(* \(#,##0.0\);_(* &quot;-&quot;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sz val="12"/>
      <color theme="5" tint="-0.249977111117893"/>
      <name val="Calibri (Body)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28F"/>
        <bgColor rgb="FFFFA28F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Protection="1">
      <protection locked="0"/>
    </xf>
    <xf numFmtId="44" fontId="3" fillId="0" borderId="3" xfId="2" applyFont="1" applyFill="1" applyBorder="1" applyProtection="1">
      <protection locked="0"/>
    </xf>
    <xf numFmtId="165" fontId="3" fillId="0" borderId="3" xfId="1" applyNumberFormat="1" applyFont="1" applyFill="1" applyBorder="1" applyProtection="1">
      <protection locked="0"/>
    </xf>
    <xf numFmtId="44" fontId="3" fillId="4" borderId="3" xfId="2" applyFont="1" applyFill="1" applyBorder="1" applyProtection="1">
      <protection locked="0"/>
    </xf>
    <xf numFmtId="164" fontId="3" fillId="4" borderId="3" xfId="2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4" borderId="3" xfId="0" applyFill="1" applyBorder="1" applyProtection="1">
      <protection locked="0"/>
    </xf>
    <xf numFmtId="165" fontId="0" fillId="4" borderId="3" xfId="1" applyNumberFormat="1" applyFont="1" applyFill="1" applyBorder="1" applyProtection="1">
      <protection locked="0"/>
    </xf>
    <xf numFmtId="44" fontId="0" fillId="0" borderId="0" xfId="2" applyFont="1" applyProtection="1">
      <protection locked="0"/>
    </xf>
    <xf numFmtId="0" fontId="0" fillId="0" borderId="0" xfId="0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44" fontId="0" fillId="4" borderId="0" xfId="2" applyFont="1" applyFill="1" applyProtection="1">
      <protection locked="0"/>
    </xf>
    <xf numFmtId="165" fontId="0" fillId="4" borderId="0" xfId="1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44" fontId="0" fillId="0" borderId="0" xfId="2" applyFont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0" borderId="0" xfId="2" applyFont="1" applyFill="1" applyProtection="1">
      <protection locked="0"/>
    </xf>
    <xf numFmtId="44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/>
    <xf numFmtId="43" fontId="0" fillId="0" borderId="0" xfId="1" applyFo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3" fontId="2" fillId="0" borderId="1" xfId="1" applyFont="1" applyBorder="1" applyAlignment="1" applyProtection="1">
      <alignment horizontal="center" wrapText="1"/>
      <protection locked="0"/>
    </xf>
    <xf numFmtId="14" fontId="0" fillId="2" borderId="4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165" fontId="0" fillId="2" borderId="0" xfId="1" applyNumberFormat="1" applyFon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4" fontId="0" fillId="0" borderId="8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2" fillId="0" borderId="0" xfId="0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  <xf numFmtId="43" fontId="0" fillId="0" borderId="0" xfId="1" applyFont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43" fontId="2" fillId="0" borderId="2" xfId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3" fontId="0" fillId="0" borderId="0" xfId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2" applyNumberFormat="1" applyFont="1" applyProtection="1">
      <protection locked="0"/>
    </xf>
    <xf numFmtId="0" fontId="3" fillId="3" borderId="0" xfId="0" applyFont="1" applyFill="1" applyProtection="1">
      <protection locked="0"/>
    </xf>
    <xf numFmtId="164" fontId="3" fillId="3" borderId="10" xfId="2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4" fontId="3" fillId="0" borderId="10" xfId="2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164" fontId="3" fillId="0" borderId="0" xfId="0" applyNumberFormat="1" applyFont="1" applyProtection="1">
      <protection locked="0"/>
    </xf>
    <xf numFmtId="44" fontId="3" fillId="4" borderId="0" xfId="2" applyFont="1" applyFill="1" applyProtection="1">
      <protection locked="0"/>
    </xf>
    <xf numFmtId="44" fontId="8" fillId="0" borderId="0" xfId="2" applyFont="1" applyProtection="1">
      <protection locked="0"/>
    </xf>
    <xf numFmtId="44" fontId="3" fillId="0" borderId="2" xfId="0" applyNumberFormat="1" applyFont="1" applyBorder="1" applyProtection="1">
      <protection locked="0"/>
    </xf>
    <xf numFmtId="44" fontId="3" fillId="0" borderId="0" xfId="2" applyFont="1" applyProtection="1">
      <protection locked="0"/>
    </xf>
    <xf numFmtId="44" fontId="3" fillId="3" borderId="10" xfId="2" applyFont="1" applyFill="1" applyBorder="1" applyProtection="1">
      <protection locked="0"/>
    </xf>
    <xf numFmtId="0" fontId="10" fillId="0" borderId="0" xfId="3" applyFont="1" applyAlignment="1" applyProtection="1">
      <alignment horizontal="left" vertical="top" wrapText="1"/>
    </xf>
    <xf numFmtId="0" fontId="10" fillId="0" borderId="0" xfId="3" applyFont="1" applyAlignment="1" applyProtection="1">
      <alignment horizontal="left" vertical="top"/>
    </xf>
    <xf numFmtId="0" fontId="13" fillId="0" borderId="0" xfId="0" applyFont="1" applyProtection="1">
      <protection locked="0"/>
    </xf>
    <xf numFmtId="14" fontId="0" fillId="4" borderId="3" xfId="0" applyNumberFormat="1" applyFill="1" applyBorder="1" applyProtection="1">
      <protection locked="0"/>
    </xf>
    <xf numFmtId="14" fontId="0" fillId="3" borderId="3" xfId="0" applyNumberFormat="1" applyFill="1" applyBorder="1" applyProtection="1"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3" applyFont="1" applyAlignment="1" applyProtection="1">
      <alignment horizontal="left" vertical="top" wrapText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5" fontId="0" fillId="2" borderId="5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vertical="center"/>
      <protection locked="0"/>
    </xf>
    <xf numFmtId="165" fontId="0" fillId="2" borderId="9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4" fontId="0" fillId="0" borderId="11" xfId="0" applyNumberFormat="1" applyBorder="1" applyAlignment="1" applyProtection="1">
      <alignment horizontal="center"/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1" xfId="2" applyFont="1" applyFill="1" applyBorder="1" applyAlignment="1" applyProtection="1">
      <alignment horizontal="center"/>
      <protection locked="0"/>
    </xf>
    <xf numFmtId="44" fontId="0" fillId="0" borderId="12" xfId="2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left"/>
      <protection locked="0"/>
    </xf>
    <xf numFmtId="0" fontId="0" fillId="5" borderId="17" xfId="0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28F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5315611</xdr:colOff>
      <xdr:row>0</xdr:row>
      <xdr:rowOff>0</xdr:rowOff>
    </xdr:from>
    <xdr:to>
      <xdr:col>2</xdr:col>
      <xdr:colOff>288</xdr:colOff>
      <xdr:row>0</xdr:row>
      <xdr:rowOff>397752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E81EC3-624B-0D41-AD6A-A8641FB3B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5611" y="0"/>
          <a:ext cx="1046170" cy="397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576716</xdr:colOff>
      <xdr:row>0</xdr:row>
      <xdr:rowOff>12700</xdr:rowOff>
    </xdr:from>
    <xdr:to>
      <xdr:col>6</xdr:col>
      <xdr:colOff>823641</xdr:colOff>
      <xdr:row>0</xdr:row>
      <xdr:rowOff>410452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7F7870-2A5F-3C41-A4B5-777CEB566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8020" y="12700"/>
          <a:ext cx="1075186" cy="397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720695</xdr:colOff>
      <xdr:row>0</xdr:row>
      <xdr:rowOff>0</xdr:rowOff>
    </xdr:from>
    <xdr:to>
      <xdr:col>4</xdr:col>
      <xdr:colOff>803256</xdr:colOff>
      <xdr:row>0</xdr:row>
      <xdr:rowOff>397752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E7755-3A83-B941-A103-53E974962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96" y="0"/>
          <a:ext cx="907832" cy="397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axiomstrategic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axiomstrategic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axiomstrateg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1CAD-ADAE-734B-A138-F50F9DD932C1}">
  <dimension ref="A1:B46"/>
  <sheetViews>
    <sheetView tabSelected="1" zoomScaleNormal="100" workbookViewId="0">
      <selection activeCell="A2" sqref="A2"/>
    </sheetView>
  </sheetViews>
  <sheetFormatPr baseColWidth="10" defaultRowHeight="14"/>
  <cols>
    <col min="1" max="1" width="71.33203125" style="6" bestFit="1" customWidth="1"/>
    <col min="2" max="2" width="12.1640625" style="6" bestFit="1" customWidth="1"/>
    <col min="3" max="16384" width="10.83203125" style="6"/>
  </cols>
  <sheetData>
    <row r="1" spans="1:2" ht="34" customHeight="1">
      <c r="A1" s="92" t="s">
        <v>124</v>
      </c>
      <c r="B1" s="93"/>
    </row>
    <row r="2" spans="1:2" ht="17" customHeight="1">
      <c r="A2" s="1" t="s">
        <v>120</v>
      </c>
    </row>
    <row r="3" spans="1:2">
      <c r="A3" s="6" t="s">
        <v>24</v>
      </c>
    </row>
    <row r="4" spans="1:2">
      <c r="A4" s="6" t="s">
        <v>0</v>
      </c>
    </row>
    <row r="5" spans="1:2">
      <c r="A5" s="76" t="s">
        <v>22</v>
      </c>
      <c r="B5" s="5">
        <v>1246750</v>
      </c>
    </row>
    <row r="6" spans="1:2">
      <c r="A6" s="76" t="s">
        <v>1</v>
      </c>
      <c r="B6" s="5"/>
    </row>
    <row r="7" spans="1:2">
      <c r="A7" s="76" t="s">
        <v>2</v>
      </c>
      <c r="B7" s="5">
        <v>42532</v>
      </c>
    </row>
    <row r="8" spans="1:2">
      <c r="A8" s="76" t="s">
        <v>3</v>
      </c>
      <c r="B8" s="5"/>
    </row>
    <row r="9" spans="1:2">
      <c r="A9" s="76" t="s">
        <v>4</v>
      </c>
      <c r="B9" s="5">
        <v>172352</v>
      </c>
    </row>
    <row r="10" spans="1:2">
      <c r="A10" s="76" t="s">
        <v>5</v>
      </c>
      <c r="B10" s="5"/>
    </row>
    <row r="11" spans="1:2">
      <c r="A11" s="77" t="s">
        <v>23</v>
      </c>
      <c r="B11" s="5">
        <v>8653</v>
      </c>
    </row>
    <row r="12" spans="1:2">
      <c r="A12" s="6" t="s">
        <v>6</v>
      </c>
    </row>
    <row r="13" spans="1:2">
      <c r="A13" s="77" t="s">
        <v>7</v>
      </c>
      <c r="B13" s="5">
        <v>325127</v>
      </c>
    </row>
    <row r="14" spans="1:2">
      <c r="A14" s="77" t="s">
        <v>25</v>
      </c>
      <c r="B14" s="5"/>
    </row>
    <row r="15" spans="1:2">
      <c r="A15" s="77" t="s">
        <v>8</v>
      </c>
      <c r="B15" s="5"/>
    </row>
    <row r="16" spans="1:2">
      <c r="A16" s="6" t="s">
        <v>9</v>
      </c>
      <c r="B16" s="78">
        <f>SUM(B5:B11)-SUM(B13:B15)</f>
        <v>1145160</v>
      </c>
    </row>
    <row r="17" spans="1:2">
      <c r="A17" s="6" t="s">
        <v>10</v>
      </c>
      <c r="B17" s="6">
        <v>12</v>
      </c>
    </row>
    <row r="18" spans="1:2">
      <c r="A18" s="6" t="s">
        <v>11</v>
      </c>
      <c r="B18" s="78">
        <f>B16/B17</f>
        <v>95430</v>
      </c>
    </row>
    <row r="19" spans="1:2">
      <c r="A19" s="6" t="s">
        <v>12</v>
      </c>
      <c r="B19" s="6">
        <v>2.5</v>
      </c>
    </row>
    <row r="20" spans="1:2" ht="15" thickBot="1">
      <c r="A20" s="79" t="s">
        <v>13</v>
      </c>
      <c r="B20" s="80">
        <f>MIN(B19*B18,10000000)</f>
        <v>238575</v>
      </c>
    </row>
    <row r="21" spans="1:2" ht="15" thickTop="1"/>
    <row r="22" spans="1:2">
      <c r="A22" s="1" t="s">
        <v>121</v>
      </c>
    </row>
    <row r="23" spans="1:2">
      <c r="A23" s="81" t="s">
        <v>100</v>
      </c>
      <c r="B23" s="2">
        <f>Compensation!C38</f>
        <v>12450.64</v>
      </c>
    </row>
    <row r="24" spans="1:2">
      <c r="A24" s="81" t="s">
        <v>101</v>
      </c>
      <c r="B24" s="3">
        <f>Compensation!M39</f>
        <v>2</v>
      </c>
    </row>
    <row r="25" spans="1:2">
      <c r="A25" s="81" t="s">
        <v>102</v>
      </c>
      <c r="B25" s="2">
        <f>Compensation!N38</f>
        <v>128.88999999999999</v>
      </c>
    </row>
    <row r="26" spans="1:2">
      <c r="A26" s="81" t="s">
        <v>103</v>
      </c>
      <c r="B26" s="2">
        <f>Compensation!D57</f>
        <v>6225.32</v>
      </c>
    </row>
    <row r="27" spans="1:2">
      <c r="A27" s="6" t="s">
        <v>104</v>
      </c>
      <c r="B27" s="3">
        <f>Compensation!N57</f>
        <v>1</v>
      </c>
    </row>
    <row r="28" spans="1:2">
      <c r="A28" s="6" t="s">
        <v>105</v>
      </c>
      <c r="B28" s="4">
        <v>7500</v>
      </c>
    </row>
    <row r="29" spans="1:2">
      <c r="A29" s="6" t="s">
        <v>106</v>
      </c>
      <c r="B29" s="4">
        <v>39000</v>
      </c>
    </row>
    <row r="30" spans="1:2">
      <c r="A30" s="6" t="s">
        <v>131</v>
      </c>
      <c r="B30" s="4"/>
    </row>
    <row r="31" spans="1:2">
      <c r="A31" s="6" t="s">
        <v>107</v>
      </c>
      <c r="B31" s="2">
        <f>Compensation!D80</f>
        <v>0</v>
      </c>
    </row>
    <row r="32" spans="1:2" ht="15" thickBot="1">
      <c r="A32" s="82" t="s">
        <v>108</v>
      </c>
      <c r="B32" s="83">
        <f>SUM(B23,B26,B28,B29,B30,B31)</f>
        <v>65175.96</v>
      </c>
    </row>
    <row r="33" spans="1:2" ht="15" thickTop="1">
      <c r="A33" s="84"/>
      <c r="B33" s="85"/>
    </row>
    <row r="34" spans="1:2">
      <c r="A34" s="1" t="s">
        <v>122</v>
      </c>
      <c r="B34" s="86"/>
    </row>
    <row r="35" spans="1:2">
      <c r="A35" s="6" t="s">
        <v>109</v>
      </c>
      <c r="B35" s="87">
        <f>B32</f>
        <v>65175.96</v>
      </c>
    </row>
    <row r="36" spans="1:2">
      <c r="A36" s="6" t="s">
        <v>110</v>
      </c>
      <c r="B36" s="87"/>
    </row>
    <row r="37" spans="1:2">
      <c r="A37" s="6" t="s">
        <v>111</v>
      </c>
      <c r="B37" s="87"/>
    </row>
    <row r="38" spans="1:2">
      <c r="A38" s="6" t="s">
        <v>112</v>
      </c>
      <c r="B38" s="87"/>
    </row>
    <row r="39" spans="1:2">
      <c r="A39" s="6" t="s">
        <v>113</v>
      </c>
      <c r="B39" s="88">
        <f>Compensation!N38</f>
        <v>128.88999999999999</v>
      </c>
    </row>
    <row r="40" spans="1:2">
      <c r="A40" s="6" t="s">
        <v>114</v>
      </c>
      <c r="B40" s="89">
        <f>SUM(B35:B38)-B39</f>
        <v>65047.07</v>
      </c>
    </row>
    <row r="41" spans="1:2">
      <c r="A41" s="6" t="s">
        <v>115</v>
      </c>
      <c r="B41" s="6">
        <f>'FTE''s'!G55</f>
        <v>1</v>
      </c>
    </row>
    <row r="42" spans="1:2">
      <c r="A42" s="6" t="s">
        <v>119</v>
      </c>
      <c r="B42" s="90">
        <f>B40*B41</f>
        <v>65047.07</v>
      </c>
    </row>
    <row r="43" spans="1:2">
      <c r="A43" s="6" t="s">
        <v>116</v>
      </c>
      <c r="B43" s="90">
        <f>B20</f>
        <v>238575</v>
      </c>
    </row>
    <row r="44" spans="1:2">
      <c r="A44" s="6" t="s">
        <v>118</v>
      </c>
      <c r="B44" s="90">
        <f>B35/0.75</f>
        <v>86901.28</v>
      </c>
    </row>
    <row r="45" spans="1:2" ht="15" thickBot="1">
      <c r="A45" s="79" t="s">
        <v>117</v>
      </c>
      <c r="B45" s="91">
        <f>MIN(B42:B44)</f>
        <v>65047.07</v>
      </c>
    </row>
    <row r="46" spans="1:2" ht="15" thickTop="1"/>
  </sheetData>
  <sheetProtection algorithmName="SHA-512" hashValue="QWhoN35+KyKPfFHzNHb/qh9q8XF75rqQvZOVM/UaSXdWBzqPUhaA7YsTB/LDlwD5+J4PxocaJKY/ZEDcxM0Hyg==" saltValue="Z9TuTjKZuxlCugpMLDcWXQ==" spinCount="100000" sheet="1" formatCells="0" formatColumns="0" formatRows="0" insertColumns="0" insertRows="0" insertHyperlinks="0" deleteColumns="0" deleteRows="0" sort="0" autoFilter="0" pivotTables="0"/>
  <hyperlinks>
    <hyperlink ref="A1:B1" r:id="rId1" display="http://axiomstrategic.com/" xr:uid="{77D85214-D0BB-F64A-A12E-6D30A13E1F3A}"/>
  </hyperlinks>
  <pageMargins left="0.7" right="0.7" top="0.75" bottom="0.75" header="0.3" footer="0.3"/>
  <pageSetup orientation="portrait" horizontalDpi="0" verticalDpi="0"/>
  <headerFooter>
    <oddFooter>&amp;L&amp;"Calibri,Regular"&amp;K000000©Axiom Strategic Consulting, LLC&amp;R&amp;"Calibri,Regular"&amp;K000000For more information visit axiomstrategic.com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88D3-1E3E-F34E-AE15-87A866A29C73}">
  <dimension ref="A1:G57"/>
  <sheetViews>
    <sheetView topLeftCell="A31" zoomScaleNormal="100" workbookViewId="0">
      <selection activeCell="H27" sqref="H27"/>
    </sheetView>
  </sheetViews>
  <sheetFormatPr baseColWidth="10" defaultRowHeight="16"/>
  <cols>
    <col min="1" max="5" width="10.83203125" style="10"/>
    <col min="6" max="6" width="10.83203125" style="43"/>
    <col min="7" max="16384" width="10.83203125" style="10"/>
  </cols>
  <sheetData>
    <row r="1" spans="1:7" s="6" customFormat="1" ht="34" customHeight="1">
      <c r="A1" s="98" t="s">
        <v>124</v>
      </c>
      <c r="B1" s="98"/>
      <c r="C1" s="98"/>
      <c r="D1" s="98"/>
      <c r="E1" s="98"/>
      <c r="F1" s="98"/>
      <c r="G1" s="98"/>
    </row>
    <row r="2" spans="1:7">
      <c r="A2" s="1" t="s">
        <v>89</v>
      </c>
    </row>
    <row r="3" spans="1:7" ht="51" customHeight="1">
      <c r="A3" s="102" t="s">
        <v>20</v>
      </c>
      <c r="B3" s="102"/>
      <c r="C3" s="44" t="s">
        <v>14</v>
      </c>
      <c r="D3" s="44" t="s">
        <v>127</v>
      </c>
      <c r="E3" s="44" t="s">
        <v>16</v>
      </c>
      <c r="F3" s="45" t="s">
        <v>15</v>
      </c>
      <c r="G3" s="44" t="s">
        <v>17</v>
      </c>
    </row>
    <row r="4" spans="1:7">
      <c r="A4" s="46">
        <v>43511</v>
      </c>
      <c r="B4" s="47">
        <v>43512</v>
      </c>
      <c r="C4" s="7">
        <v>10</v>
      </c>
      <c r="D4" s="7">
        <v>625</v>
      </c>
      <c r="E4" s="7">
        <v>40</v>
      </c>
      <c r="F4" s="48">
        <f>IF(SUM(C4:D4)=0,"",C4+D4/E4)</f>
        <v>25.625</v>
      </c>
      <c r="G4" s="99">
        <f>AVERAGE(F4:F6)</f>
        <v>25.6875</v>
      </c>
    </row>
    <row r="5" spans="1:7">
      <c r="A5" s="49">
        <f>B4+1</f>
        <v>43513</v>
      </c>
      <c r="B5" s="50">
        <f>B4+7</f>
        <v>43519</v>
      </c>
      <c r="C5" s="7">
        <v>10</v>
      </c>
      <c r="D5" s="7">
        <v>630</v>
      </c>
      <c r="E5" s="7">
        <v>40</v>
      </c>
      <c r="F5" s="51">
        <f t="shared" ref="F5:F27" si="0">IF(SUM(C5:D5)=0,"",C5+D5/E5)</f>
        <v>25.75</v>
      </c>
      <c r="G5" s="100"/>
    </row>
    <row r="6" spans="1:7">
      <c r="A6" s="52">
        <f t="shared" ref="A6:A28" si="1">B5+1</f>
        <v>43520</v>
      </c>
      <c r="B6" s="53">
        <v>43524</v>
      </c>
      <c r="C6" s="7"/>
      <c r="D6" s="7"/>
      <c r="E6" s="7"/>
      <c r="F6" s="54" t="str">
        <f t="shared" si="0"/>
        <v/>
      </c>
      <c r="G6" s="101"/>
    </row>
    <row r="7" spans="1:7">
      <c r="A7" s="55">
        <f t="shared" si="1"/>
        <v>43525</v>
      </c>
      <c r="B7" s="56">
        <v>43526</v>
      </c>
      <c r="C7" s="7">
        <v>10</v>
      </c>
      <c r="D7" s="7">
        <v>635</v>
      </c>
      <c r="E7" s="7">
        <v>40</v>
      </c>
      <c r="F7" s="57">
        <f t="shared" si="0"/>
        <v>25.875</v>
      </c>
      <c r="G7" s="103">
        <f>AVERAGE(F7:F11)</f>
        <v>26.585000000000001</v>
      </c>
    </row>
    <row r="8" spans="1:7">
      <c r="A8" s="58">
        <f t="shared" si="1"/>
        <v>43527</v>
      </c>
      <c r="B8" s="59">
        <f t="shared" ref="B8:B26" si="2">B7+7</f>
        <v>43533</v>
      </c>
      <c r="C8" s="7">
        <v>11</v>
      </c>
      <c r="D8" s="7">
        <v>650</v>
      </c>
      <c r="E8" s="7">
        <v>40</v>
      </c>
      <c r="F8" s="60">
        <f t="shared" si="0"/>
        <v>27.25</v>
      </c>
      <c r="G8" s="104"/>
    </row>
    <row r="9" spans="1:7">
      <c r="A9" s="58">
        <f t="shared" si="1"/>
        <v>43534</v>
      </c>
      <c r="B9" s="59">
        <f t="shared" si="2"/>
        <v>43540</v>
      </c>
      <c r="C9" s="7">
        <v>11</v>
      </c>
      <c r="D9" s="7">
        <v>651</v>
      </c>
      <c r="E9" s="7">
        <v>40</v>
      </c>
      <c r="F9" s="60">
        <f t="shared" si="0"/>
        <v>27.274999999999999</v>
      </c>
      <c r="G9" s="104"/>
    </row>
    <row r="10" spans="1:7">
      <c r="A10" s="58">
        <f t="shared" si="1"/>
        <v>43541</v>
      </c>
      <c r="B10" s="59">
        <f t="shared" si="2"/>
        <v>43547</v>
      </c>
      <c r="C10" s="7">
        <v>11</v>
      </c>
      <c r="D10" s="7">
        <v>619</v>
      </c>
      <c r="E10" s="7">
        <v>40</v>
      </c>
      <c r="F10" s="60">
        <f t="shared" si="0"/>
        <v>26.475000000000001</v>
      </c>
      <c r="G10" s="104"/>
    </row>
    <row r="11" spans="1:7">
      <c r="A11" s="58">
        <f t="shared" si="1"/>
        <v>43548</v>
      </c>
      <c r="B11" s="59">
        <f t="shared" si="2"/>
        <v>43554</v>
      </c>
      <c r="C11" s="7">
        <v>11</v>
      </c>
      <c r="D11" s="7">
        <v>602</v>
      </c>
      <c r="E11" s="7">
        <v>40</v>
      </c>
      <c r="F11" s="60">
        <f t="shared" si="0"/>
        <v>26.05</v>
      </c>
      <c r="G11" s="104"/>
    </row>
    <row r="12" spans="1:7">
      <c r="A12" s="61">
        <f t="shared" si="1"/>
        <v>43555</v>
      </c>
      <c r="B12" s="62">
        <v>43555</v>
      </c>
      <c r="C12" s="7"/>
      <c r="D12" s="7"/>
      <c r="E12" s="7"/>
      <c r="F12" s="63" t="str">
        <f t="shared" si="0"/>
        <v/>
      </c>
      <c r="G12" s="105"/>
    </row>
    <row r="13" spans="1:7">
      <c r="A13" s="46">
        <f t="shared" si="1"/>
        <v>43556</v>
      </c>
      <c r="B13" s="47">
        <v>43561</v>
      </c>
      <c r="C13" s="7">
        <v>10</v>
      </c>
      <c r="D13" s="7">
        <v>575</v>
      </c>
      <c r="E13" s="7">
        <v>40</v>
      </c>
      <c r="F13" s="48">
        <f t="shared" si="0"/>
        <v>24.375</v>
      </c>
      <c r="G13" s="99">
        <f>AVERAGE(F13:F17)</f>
        <v>24.443750000000001</v>
      </c>
    </row>
    <row r="14" spans="1:7">
      <c r="A14" s="49">
        <f t="shared" si="1"/>
        <v>43562</v>
      </c>
      <c r="B14" s="50">
        <f t="shared" si="2"/>
        <v>43568</v>
      </c>
      <c r="C14" s="7">
        <v>10</v>
      </c>
      <c r="D14" s="7">
        <v>566</v>
      </c>
      <c r="E14" s="7">
        <v>40</v>
      </c>
      <c r="F14" s="51">
        <f t="shared" si="0"/>
        <v>24.15</v>
      </c>
      <c r="G14" s="100"/>
    </row>
    <row r="15" spans="1:7">
      <c r="A15" s="49">
        <f t="shared" si="1"/>
        <v>43569</v>
      </c>
      <c r="B15" s="50">
        <f t="shared" si="2"/>
        <v>43575</v>
      </c>
      <c r="C15" s="7">
        <v>10</v>
      </c>
      <c r="D15" s="7">
        <v>580</v>
      </c>
      <c r="E15" s="7">
        <v>40</v>
      </c>
      <c r="F15" s="51">
        <f t="shared" si="0"/>
        <v>24.5</v>
      </c>
      <c r="G15" s="100"/>
    </row>
    <row r="16" spans="1:7">
      <c r="A16" s="49">
        <f t="shared" si="1"/>
        <v>43576</v>
      </c>
      <c r="B16" s="50">
        <f t="shared" si="2"/>
        <v>43582</v>
      </c>
      <c r="C16" s="7">
        <v>10</v>
      </c>
      <c r="D16" s="7">
        <v>590</v>
      </c>
      <c r="E16" s="7">
        <v>40</v>
      </c>
      <c r="F16" s="51">
        <f t="shared" si="0"/>
        <v>24.75</v>
      </c>
      <c r="G16" s="100"/>
    </row>
    <row r="17" spans="1:7">
      <c r="A17" s="52">
        <f t="shared" si="1"/>
        <v>43583</v>
      </c>
      <c r="B17" s="53">
        <v>43585</v>
      </c>
      <c r="C17" s="7"/>
      <c r="D17" s="7"/>
      <c r="E17" s="7"/>
      <c r="F17" s="54" t="str">
        <f t="shared" si="0"/>
        <v/>
      </c>
      <c r="G17" s="101"/>
    </row>
    <row r="18" spans="1:7">
      <c r="A18" s="55">
        <f t="shared" si="1"/>
        <v>43586</v>
      </c>
      <c r="B18" s="56">
        <v>43589</v>
      </c>
      <c r="C18" s="7">
        <v>10</v>
      </c>
      <c r="D18" s="7">
        <v>595</v>
      </c>
      <c r="E18" s="7">
        <v>40</v>
      </c>
      <c r="F18" s="57">
        <f t="shared" si="0"/>
        <v>24.875</v>
      </c>
      <c r="G18" s="103">
        <f>AVERAGE(F18:F22)</f>
        <v>24.045000000000002</v>
      </c>
    </row>
    <row r="19" spans="1:7">
      <c r="A19" s="58">
        <f t="shared" si="1"/>
        <v>43590</v>
      </c>
      <c r="B19" s="59">
        <f t="shared" si="2"/>
        <v>43596</v>
      </c>
      <c r="C19" s="7">
        <v>10</v>
      </c>
      <c r="D19" s="7">
        <v>605</v>
      </c>
      <c r="E19" s="7">
        <v>40</v>
      </c>
      <c r="F19" s="60">
        <f t="shared" si="0"/>
        <v>25.125</v>
      </c>
      <c r="G19" s="104"/>
    </row>
    <row r="20" spans="1:7">
      <c r="A20" s="58">
        <f t="shared" si="1"/>
        <v>43597</v>
      </c>
      <c r="B20" s="59">
        <f t="shared" si="2"/>
        <v>43603</v>
      </c>
      <c r="C20" s="7">
        <v>9</v>
      </c>
      <c r="D20" s="7">
        <v>601</v>
      </c>
      <c r="E20" s="7">
        <v>40</v>
      </c>
      <c r="F20" s="60">
        <f t="shared" si="0"/>
        <v>24.024999999999999</v>
      </c>
      <c r="G20" s="104"/>
    </row>
    <row r="21" spans="1:7">
      <c r="A21" s="58">
        <f t="shared" si="1"/>
        <v>43604</v>
      </c>
      <c r="B21" s="59">
        <f t="shared" si="2"/>
        <v>43610</v>
      </c>
      <c r="C21" s="7">
        <v>8</v>
      </c>
      <c r="D21" s="7">
        <v>620</v>
      </c>
      <c r="E21" s="7">
        <v>40</v>
      </c>
      <c r="F21" s="60">
        <f t="shared" si="0"/>
        <v>23.5</v>
      </c>
      <c r="G21" s="104"/>
    </row>
    <row r="22" spans="1:7">
      <c r="A22" s="61">
        <f t="shared" si="1"/>
        <v>43611</v>
      </c>
      <c r="B22" s="62">
        <v>43616</v>
      </c>
      <c r="C22" s="7">
        <v>8</v>
      </c>
      <c r="D22" s="7">
        <v>588</v>
      </c>
      <c r="E22" s="7">
        <v>40</v>
      </c>
      <c r="F22" s="63">
        <f t="shared" si="0"/>
        <v>22.7</v>
      </c>
      <c r="G22" s="105"/>
    </row>
    <row r="23" spans="1:7">
      <c r="A23" s="46">
        <f t="shared" si="1"/>
        <v>43617</v>
      </c>
      <c r="B23" s="47">
        <v>43617</v>
      </c>
      <c r="C23" s="7"/>
      <c r="D23" s="7"/>
      <c r="E23" s="7"/>
      <c r="F23" s="48" t="str">
        <f t="shared" si="0"/>
        <v/>
      </c>
      <c r="G23" s="107">
        <f>AVERAGE(F23:F28)</f>
        <v>24.793750000000003</v>
      </c>
    </row>
    <row r="24" spans="1:7">
      <c r="A24" s="49">
        <f t="shared" si="1"/>
        <v>43618</v>
      </c>
      <c r="B24" s="50">
        <f t="shared" si="2"/>
        <v>43624</v>
      </c>
      <c r="C24" s="7">
        <v>8</v>
      </c>
      <c r="D24" s="7">
        <v>590</v>
      </c>
      <c r="E24" s="7">
        <v>40</v>
      </c>
      <c r="F24" s="51">
        <f t="shared" si="0"/>
        <v>22.75</v>
      </c>
      <c r="G24" s="108"/>
    </row>
    <row r="25" spans="1:7">
      <c r="A25" s="49">
        <f t="shared" si="1"/>
        <v>43625</v>
      </c>
      <c r="B25" s="50">
        <f t="shared" si="2"/>
        <v>43631</v>
      </c>
      <c r="C25" s="7">
        <v>11</v>
      </c>
      <c r="D25" s="7">
        <v>586</v>
      </c>
      <c r="E25" s="7">
        <v>40</v>
      </c>
      <c r="F25" s="51">
        <f t="shared" si="0"/>
        <v>25.65</v>
      </c>
      <c r="G25" s="108"/>
    </row>
    <row r="26" spans="1:7">
      <c r="A26" s="49">
        <f t="shared" si="1"/>
        <v>43632</v>
      </c>
      <c r="B26" s="50">
        <f t="shared" si="2"/>
        <v>43638</v>
      </c>
      <c r="C26" s="7">
        <v>11</v>
      </c>
      <c r="D26" s="7">
        <v>570</v>
      </c>
      <c r="E26" s="7">
        <v>40</v>
      </c>
      <c r="F26" s="51">
        <f t="shared" si="0"/>
        <v>25.25</v>
      </c>
      <c r="G26" s="108"/>
    </row>
    <row r="27" spans="1:7">
      <c r="A27" s="49">
        <f t="shared" si="1"/>
        <v>43639</v>
      </c>
      <c r="B27" s="50">
        <f t="shared" ref="B27" si="3">B26+7</f>
        <v>43645</v>
      </c>
      <c r="C27" s="7">
        <v>11</v>
      </c>
      <c r="D27" s="7">
        <v>581</v>
      </c>
      <c r="E27" s="7">
        <v>40</v>
      </c>
      <c r="F27" s="51">
        <f t="shared" si="0"/>
        <v>25.524999999999999</v>
      </c>
      <c r="G27" s="108"/>
    </row>
    <row r="28" spans="1:7">
      <c r="A28" s="52">
        <f t="shared" si="1"/>
        <v>43646</v>
      </c>
      <c r="B28" s="53">
        <v>43646</v>
      </c>
      <c r="C28" s="7"/>
      <c r="D28" s="7"/>
      <c r="E28" s="7"/>
      <c r="F28" s="54"/>
      <c r="G28" s="109"/>
    </row>
    <row r="29" spans="1:7">
      <c r="F29" s="64" t="s">
        <v>19</v>
      </c>
      <c r="G29" s="65">
        <f>AVERAGE(G4:G28)</f>
        <v>25.111000000000001</v>
      </c>
    </row>
    <row r="31" spans="1:7" ht="34">
      <c r="A31" s="102" t="s">
        <v>18</v>
      </c>
      <c r="B31" s="102"/>
      <c r="C31" s="44" t="s">
        <v>14</v>
      </c>
      <c r="D31" s="44" t="s">
        <v>127</v>
      </c>
      <c r="E31" s="44" t="s">
        <v>16</v>
      </c>
      <c r="F31" s="45" t="s">
        <v>15</v>
      </c>
      <c r="G31" s="44" t="s">
        <v>17</v>
      </c>
    </row>
    <row r="32" spans="1:7">
      <c r="A32" s="46">
        <v>43831</v>
      </c>
      <c r="B32" s="47">
        <v>43834</v>
      </c>
      <c r="C32" s="7">
        <v>11</v>
      </c>
      <c r="D32" s="7">
        <v>625</v>
      </c>
      <c r="E32" s="7">
        <v>40</v>
      </c>
      <c r="F32" s="48">
        <f t="shared" ref="F32:F41" si="4">IF(SUM(C32:D32)=0,"",C32+D32/E32)</f>
        <v>26.625</v>
      </c>
      <c r="G32" s="99">
        <f>AVERAGE(F32:F36)</f>
        <v>26.505000000000003</v>
      </c>
    </row>
    <row r="33" spans="1:7">
      <c r="A33" s="49">
        <f>B32+1</f>
        <v>43835</v>
      </c>
      <c r="B33" s="50">
        <f>B32+7</f>
        <v>43841</v>
      </c>
      <c r="C33" s="7">
        <v>11</v>
      </c>
      <c r="D33" s="7">
        <v>645</v>
      </c>
      <c r="E33" s="7">
        <v>40</v>
      </c>
      <c r="F33" s="51">
        <f t="shared" si="4"/>
        <v>27.125</v>
      </c>
      <c r="G33" s="100"/>
    </row>
    <row r="34" spans="1:7">
      <c r="A34" s="49">
        <f t="shared" ref="A34:A41" si="5">B33+1</f>
        <v>43842</v>
      </c>
      <c r="B34" s="50">
        <f t="shared" ref="B34:B39" si="6">B33+7</f>
        <v>43848</v>
      </c>
      <c r="C34" s="7">
        <v>11</v>
      </c>
      <c r="D34" s="7">
        <v>619</v>
      </c>
      <c r="E34" s="7">
        <v>40</v>
      </c>
      <c r="F34" s="51">
        <f t="shared" si="4"/>
        <v>26.475000000000001</v>
      </c>
      <c r="G34" s="100"/>
    </row>
    <row r="35" spans="1:7">
      <c r="A35" s="49">
        <f t="shared" si="5"/>
        <v>43849</v>
      </c>
      <c r="B35" s="50">
        <f t="shared" si="6"/>
        <v>43855</v>
      </c>
      <c r="C35" s="7">
        <v>11</v>
      </c>
      <c r="D35" s="7">
        <v>610</v>
      </c>
      <c r="E35" s="7">
        <v>40</v>
      </c>
      <c r="F35" s="51">
        <f t="shared" si="4"/>
        <v>26.25</v>
      </c>
      <c r="G35" s="100"/>
    </row>
    <row r="36" spans="1:7">
      <c r="A36" s="52">
        <f t="shared" si="5"/>
        <v>43856</v>
      </c>
      <c r="B36" s="53">
        <v>43861</v>
      </c>
      <c r="C36" s="7">
        <v>11</v>
      </c>
      <c r="D36" s="7">
        <v>602</v>
      </c>
      <c r="E36" s="7">
        <v>40</v>
      </c>
      <c r="F36" s="54">
        <f t="shared" si="4"/>
        <v>26.05</v>
      </c>
      <c r="G36" s="101"/>
    </row>
    <row r="37" spans="1:7">
      <c r="A37" s="55">
        <f t="shared" si="5"/>
        <v>43862</v>
      </c>
      <c r="B37" s="56">
        <v>43862</v>
      </c>
      <c r="C37" s="7">
        <v>11</v>
      </c>
      <c r="D37" s="7">
        <v>598</v>
      </c>
      <c r="E37" s="7">
        <v>40</v>
      </c>
      <c r="F37" s="57">
        <f>IF(SUM(C37:D37)=0,"",C37+D37/E37)</f>
        <v>25.95</v>
      </c>
      <c r="G37" s="103">
        <f>AVERAGE(F37:F41)</f>
        <v>25.514999999999997</v>
      </c>
    </row>
    <row r="38" spans="1:7">
      <c r="A38" s="58">
        <f t="shared" si="5"/>
        <v>43863</v>
      </c>
      <c r="B38" s="59">
        <f t="shared" si="6"/>
        <v>43869</v>
      </c>
      <c r="C38" s="7">
        <v>11</v>
      </c>
      <c r="D38" s="7">
        <v>580</v>
      </c>
      <c r="E38" s="7">
        <v>40</v>
      </c>
      <c r="F38" s="60">
        <f t="shared" si="4"/>
        <v>25.5</v>
      </c>
      <c r="G38" s="104"/>
    </row>
    <row r="39" spans="1:7">
      <c r="A39" s="58">
        <f t="shared" si="5"/>
        <v>43870</v>
      </c>
      <c r="B39" s="59">
        <f t="shared" si="6"/>
        <v>43876</v>
      </c>
      <c r="C39" s="7">
        <v>11</v>
      </c>
      <c r="D39" s="7">
        <v>601</v>
      </c>
      <c r="E39" s="7">
        <v>40</v>
      </c>
      <c r="F39" s="60">
        <f t="shared" si="4"/>
        <v>26.024999999999999</v>
      </c>
      <c r="G39" s="104"/>
    </row>
    <row r="40" spans="1:7">
      <c r="A40" s="58">
        <f t="shared" si="5"/>
        <v>43877</v>
      </c>
      <c r="B40" s="59">
        <f t="shared" ref="B40:B41" si="7">B39+7</f>
        <v>43883</v>
      </c>
      <c r="C40" s="7">
        <v>11</v>
      </c>
      <c r="D40" s="7">
        <v>574</v>
      </c>
      <c r="E40" s="7">
        <v>40</v>
      </c>
      <c r="F40" s="60">
        <f t="shared" si="4"/>
        <v>25.35</v>
      </c>
      <c r="G40" s="104"/>
    </row>
    <row r="41" spans="1:7">
      <c r="A41" s="61">
        <f t="shared" si="5"/>
        <v>43884</v>
      </c>
      <c r="B41" s="62">
        <f t="shared" si="7"/>
        <v>43890</v>
      </c>
      <c r="C41" s="7">
        <v>11</v>
      </c>
      <c r="D41" s="7">
        <v>550</v>
      </c>
      <c r="E41" s="7">
        <v>40</v>
      </c>
      <c r="F41" s="63">
        <f t="shared" si="4"/>
        <v>24.75</v>
      </c>
      <c r="G41" s="105"/>
    </row>
    <row r="42" spans="1:7">
      <c r="F42" s="64" t="s">
        <v>19</v>
      </c>
      <c r="G42" s="65">
        <f>AVERAGE(G32:G41)</f>
        <v>26.009999999999998</v>
      </c>
    </row>
    <row r="43" spans="1:7">
      <c r="F43" s="66"/>
      <c r="G43" s="67"/>
    </row>
    <row r="44" spans="1:7">
      <c r="A44" s="39" t="s">
        <v>96</v>
      </c>
      <c r="F44" s="64" t="s">
        <v>21</v>
      </c>
      <c r="G44" s="67">
        <f>MIN(G42,G29)</f>
        <v>25.111000000000001</v>
      </c>
    </row>
    <row r="45" spans="1:7">
      <c r="A45" s="39"/>
      <c r="F45" s="64"/>
      <c r="G45" s="67"/>
    </row>
    <row r="46" spans="1:7">
      <c r="A46" s="94" t="s">
        <v>129</v>
      </c>
      <c r="B46" s="95">
        <v>43941</v>
      </c>
      <c r="D46" s="33" t="s">
        <v>130</v>
      </c>
      <c r="E46" s="96">
        <f>B46+55</f>
        <v>43996</v>
      </c>
      <c r="F46" s="66"/>
      <c r="G46" s="67"/>
    </row>
    <row r="47" spans="1:7">
      <c r="A47" s="39" t="s">
        <v>97</v>
      </c>
      <c r="F47" s="64" t="s">
        <v>90</v>
      </c>
      <c r="G47" s="67">
        <f>Compensation!M39+Compensation!N57</f>
        <v>3</v>
      </c>
    </row>
    <row r="49" spans="1:7">
      <c r="A49" s="106" t="s">
        <v>91</v>
      </c>
      <c r="B49" s="106"/>
      <c r="C49" s="106"/>
      <c r="D49" s="106"/>
      <c r="E49" s="106"/>
      <c r="F49" s="68"/>
    </row>
    <row r="50" spans="1:7" ht="16" customHeight="1">
      <c r="A50" s="69" t="s">
        <v>92</v>
      </c>
      <c r="B50" s="69"/>
      <c r="C50" s="69"/>
      <c r="D50" s="69"/>
      <c r="E50" s="69"/>
      <c r="G50" s="8">
        <v>26.03</v>
      </c>
    </row>
    <row r="51" spans="1:7">
      <c r="A51" s="69" t="s">
        <v>93</v>
      </c>
      <c r="B51" s="69"/>
      <c r="C51" s="69"/>
      <c r="D51" s="69"/>
      <c r="E51" s="69"/>
      <c r="G51" s="8">
        <v>24</v>
      </c>
    </row>
    <row r="52" spans="1:7">
      <c r="A52" s="69" t="s">
        <v>94</v>
      </c>
      <c r="B52" s="69"/>
      <c r="C52" s="69"/>
      <c r="D52" s="69"/>
      <c r="E52" s="69"/>
      <c r="G52" s="8">
        <v>26.03</v>
      </c>
    </row>
    <row r="53" spans="1:7">
      <c r="A53" s="70" t="s">
        <v>95</v>
      </c>
      <c r="B53" s="71"/>
      <c r="C53" s="71"/>
      <c r="D53" s="71"/>
      <c r="E53" s="72"/>
      <c r="G53" s="73" t="str">
        <f>IF(G51&lt;G50,IF(G50&lt;=G52,"yes","no"),"no")</f>
        <v>yes</v>
      </c>
    </row>
    <row r="55" spans="1:7">
      <c r="A55" s="74" t="s">
        <v>98</v>
      </c>
      <c r="F55" s="75" t="s">
        <v>99</v>
      </c>
      <c r="G55" s="10">
        <f>IF(G53="no",MIN(ROUND(G47/G44,4),1),1)</f>
        <v>1</v>
      </c>
    </row>
    <row r="57" spans="1:7" ht="25" customHeight="1">
      <c r="A57" s="97" t="s">
        <v>128</v>
      </c>
      <c r="B57" s="97"/>
      <c r="C57" s="97"/>
      <c r="D57" s="97"/>
      <c r="E57" s="97"/>
      <c r="F57" s="97"/>
      <c r="G57" s="97"/>
    </row>
  </sheetData>
  <sheetProtection algorithmName="SHA-512" hashValue="GO5TBBwKsImKp9v246WxWnzNJFDEF5T0WP1kZ5RlMxIT/Lb8vW1dttf+bygiFR2YWfrgvd6NSKMplPM4C8t59Q==" saltValue="T1bsPwHbodHZVLHnU9yl0w==" spinCount="100000" sheet="1" formatCells="0" formatColumns="0" formatRows="0" insertColumns="0" insertRows="0" insertHyperlinks="0" deleteColumns="0" deleteRows="0" sort="0" autoFilter="0" pivotTables="0"/>
  <mergeCells count="12">
    <mergeCell ref="A57:G57"/>
    <mergeCell ref="A1:G1"/>
    <mergeCell ref="G4:G6"/>
    <mergeCell ref="A3:B3"/>
    <mergeCell ref="G7:G12"/>
    <mergeCell ref="G13:G17"/>
    <mergeCell ref="A49:E49"/>
    <mergeCell ref="G18:G22"/>
    <mergeCell ref="G23:G28"/>
    <mergeCell ref="A31:B31"/>
    <mergeCell ref="G32:G36"/>
    <mergeCell ref="G37:G41"/>
  </mergeCells>
  <hyperlinks>
    <hyperlink ref="A1:B1" r:id="rId1" display="http://axiomstrategic.com/" xr:uid="{965EEE26-A429-D746-88E7-6CBFDF25E83E}"/>
  </hyperlinks>
  <pageMargins left="0.7" right="0.7" top="0.75" bottom="0.75" header="0.3" footer="0.3"/>
  <pageSetup scale="74" orientation="portrait" horizontalDpi="0" verticalDpi="0"/>
  <headerFooter>
    <oddFooter>&amp;L&amp;"Calibri,Regular"&amp;K000000©Axiom Strategic Consulting, LLC&amp;R&amp;"Calibri,Regular"&amp;K000000For more information visit axiomstrategic.com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4F1C-A32A-BD49-9767-0D747A4F994D}">
  <dimension ref="A1:AS81"/>
  <sheetViews>
    <sheetView topLeftCell="A42" zoomScaleNormal="100" workbookViewId="0">
      <selection activeCell="G22" sqref="G22"/>
    </sheetView>
  </sheetViews>
  <sheetFormatPr baseColWidth="10" defaultRowHeight="16"/>
  <cols>
    <col min="1" max="1" width="19.83203125" style="10" customWidth="1"/>
    <col min="2" max="2" width="10.83203125" style="10"/>
    <col min="3" max="3" width="13.33203125" style="10" customWidth="1"/>
    <col min="4" max="16" width="10.83203125" style="10"/>
    <col min="17" max="17" width="15.1640625" style="10" customWidth="1"/>
    <col min="18" max="18" width="11.5" style="10" bestFit="1" customWidth="1"/>
    <col min="19" max="24" width="10.83203125" style="10"/>
    <col min="25" max="26" width="13.83203125" style="10" customWidth="1"/>
    <col min="27" max="27" width="10.83203125" style="10"/>
    <col min="28" max="28" width="11.5" style="10" bestFit="1" customWidth="1"/>
    <col min="29" max="33" width="10.83203125" style="10"/>
    <col min="34" max="34" width="14.5" style="10" customWidth="1"/>
    <col min="35" max="16384" width="10.83203125" style="10"/>
  </cols>
  <sheetData>
    <row r="1" spans="1:45" s="6" customFormat="1" ht="35" customHeight="1">
      <c r="A1" s="98" t="s">
        <v>124</v>
      </c>
      <c r="B1" s="98"/>
      <c r="C1" s="98"/>
      <c r="D1" s="42"/>
      <c r="E1" s="42"/>
    </row>
    <row r="2" spans="1:45" ht="16" customHeight="1">
      <c r="A2" s="117" t="s">
        <v>42</v>
      </c>
      <c r="B2" s="117"/>
      <c r="C2" s="117"/>
      <c r="D2" s="117"/>
      <c r="E2" s="117"/>
      <c r="F2" s="117"/>
      <c r="G2" s="117"/>
      <c r="H2" s="117"/>
      <c r="I2" s="9">
        <f>100000/52</f>
        <v>1923.0769230769231</v>
      </c>
      <c r="J2" s="10" t="s">
        <v>37</v>
      </c>
    </row>
    <row r="3" spans="1:45">
      <c r="A3" s="117"/>
      <c r="B3" s="117"/>
      <c r="C3" s="117"/>
      <c r="D3" s="117"/>
      <c r="E3" s="117"/>
      <c r="F3" s="117"/>
      <c r="G3" s="117"/>
      <c r="H3" s="117"/>
      <c r="I3" s="9">
        <f>100000/26</f>
        <v>3846.1538461538462</v>
      </c>
      <c r="J3" s="10" t="s">
        <v>38</v>
      </c>
    </row>
    <row r="4" spans="1:45">
      <c r="A4" s="117"/>
      <c r="B4" s="117"/>
      <c r="C4" s="117"/>
      <c r="D4" s="117"/>
      <c r="E4" s="117"/>
      <c r="F4" s="117"/>
      <c r="G4" s="117"/>
      <c r="H4" s="117"/>
      <c r="I4" s="9">
        <f>100000/24</f>
        <v>4166.666666666667</v>
      </c>
      <c r="J4" s="10" t="s">
        <v>39</v>
      </c>
      <c r="O4" s="118" t="s">
        <v>123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20"/>
      <c r="AN4" s="11"/>
      <c r="AO4" s="12"/>
      <c r="AP4" s="12"/>
      <c r="AQ4" s="12"/>
      <c r="AR4" s="12"/>
      <c r="AS4" s="12"/>
    </row>
    <row r="5" spans="1:45">
      <c r="A5" s="117"/>
      <c r="B5" s="117"/>
      <c r="C5" s="117"/>
      <c r="D5" s="117"/>
      <c r="E5" s="117"/>
      <c r="F5" s="117"/>
      <c r="G5" s="117"/>
      <c r="H5" s="117"/>
      <c r="I5" s="9">
        <f>100000/12</f>
        <v>8333.3333333333339</v>
      </c>
      <c r="J5" s="10" t="s">
        <v>40</v>
      </c>
      <c r="K5" s="10" t="s">
        <v>41</v>
      </c>
      <c r="O5" s="110" t="s">
        <v>52</v>
      </c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10" t="s">
        <v>62</v>
      </c>
      <c r="AB5" s="111"/>
      <c r="AC5" s="111"/>
      <c r="AD5" s="111"/>
      <c r="AE5" s="111"/>
      <c r="AF5" s="111"/>
      <c r="AG5" s="111"/>
      <c r="AH5" s="111"/>
      <c r="AI5" s="111"/>
      <c r="AJ5" s="112"/>
      <c r="AK5" s="110" t="s">
        <v>67</v>
      </c>
      <c r="AL5" s="111"/>
      <c r="AM5" s="112"/>
      <c r="AN5" s="110" t="s">
        <v>76</v>
      </c>
      <c r="AO5" s="111"/>
      <c r="AP5" s="111"/>
      <c r="AQ5" s="111"/>
      <c r="AR5" s="111"/>
      <c r="AS5" s="112"/>
    </row>
    <row r="6" spans="1:45" ht="103" thickBot="1">
      <c r="A6" s="13" t="s">
        <v>26</v>
      </c>
      <c r="B6" s="13" t="s">
        <v>27</v>
      </c>
      <c r="C6" s="14" t="s">
        <v>43</v>
      </c>
      <c r="D6" s="14" t="s">
        <v>82</v>
      </c>
      <c r="E6" s="15" t="s">
        <v>28</v>
      </c>
      <c r="F6" s="15" t="s">
        <v>29</v>
      </c>
      <c r="G6" s="15" t="s">
        <v>30</v>
      </c>
      <c r="H6" s="15" t="s">
        <v>31</v>
      </c>
      <c r="I6" s="15" t="s">
        <v>32</v>
      </c>
      <c r="J6" s="15" t="s">
        <v>33</v>
      </c>
      <c r="K6" s="15" t="s">
        <v>34</v>
      </c>
      <c r="L6" s="14" t="s">
        <v>35</v>
      </c>
      <c r="M6" s="15" t="s">
        <v>36</v>
      </c>
      <c r="N6" s="14" t="s">
        <v>69</v>
      </c>
      <c r="O6" s="14" t="s">
        <v>45</v>
      </c>
      <c r="P6" s="13" t="s">
        <v>49</v>
      </c>
      <c r="Q6" s="14" t="s">
        <v>57</v>
      </c>
      <c r="R6" s="14" t="s">
        <v>50</v>
      </c>
      <c r="S6" s="14" t="s">
        <v>51</v>
      </c>
      <c r="T6" s="14" t="s">
        <v>49</v>
      </c>
      <c r="U6" s="14" t="s">
        <v>53</v>
      </c>
      <c r="V6" s="14" t="s">
        <v>54</v>
      </c>
      <c r="W6" s="14" t="s">
        <v>65</v>
      </c>
      <c r="X6" s="14" t="s">
        <v>56</v>
      </c>
      <c r="Y6" s="14" t="s">
        <v>68</v>
      </c>
      <c r="Z6" s="14" t="s">
        <v>61</v>
      </c>
      <c r="AA6" s="14" t="s">
        <v>58</v>
      </c>
      <c r="AB6" s="14" t="s">
        <v>55</v>
      </c>
      <c r="AC6" s="14" t="s">
        <v>51</v>
      </c>
      <c r="AD6" s="14" t="s">
        <v>49</v>
      </c>
      <c r="AE6" s="14" t="s">
        <v>53</v>
      </c>
      <c r="AF6" s="14" t="s">
        <v>54</v>
      </c>
      <c r="AG6" s="14" t="s">
        <v>59</v>
      </c>
      <c r="AH6" s="14" t="s">
        <v>61</v>
      </c>
      <c r="AI6" s="14" t="s">
        <v>60</v>
      </c>
      <c r="AJ6" s="14" t="s">
        <v>61</v>
      </c>
      <c r="AK6" s="16" t="s">
        <v>63</v>
      </c>
      <c r="AL6" s="16" t="s">
        <v>64</v>
      </c>
      <c r="AM6" s="14" t="s">
        <v>66</v>
      </c>
      <c r="AN6" s="14" t="s">
        <v>70</v>
      </c>
      <c r="AO6" s="14" t="s">
        <v>71</v>
      </c>
      <c r="AP6" s="14" t="s">
        <v>72</v>
      </c>
      <c r="AQ6" s="14" t="s">
        <v>73</v>
      </c>
      <c r="AR6" s="14" t="s">
        <v>74</v>
      </c>
      <c r="AS6" s="14" t="s">
        <v>75</v>
      </c>
    </row>
    <row r="7" spans="1:45">
      <c r="A7" s="17" t="s">
        <v>46</v>
      </c>
      <c r="B7" s="17" t="s">
        <v>47</v>
      </c>
      <c r="C7" s="18">
        <v>6225.32</v>
      </c>
      <c r="D7" s="19">
        <v>40</v>
      </c>
      <c r="E7" s="19">
        <v>40</v>
      </c>
      <c r="F7" s="19">
        <v>41</v>
      </c>
      <c r="G7" s="19">
        <v>42</v>
      </c>
      <c r="H7" s="19">
        <v>40</v>
      </c>
      <c r="I7" s="19">
        <v>41</v>
      </c>
      <c r="J7" s="19">
        <v>42</v>
      </c>
      <c r="K7" s="19">
        <v>45</v>
      </c>
      <c r="L7" s="10">
        <f>ROUND(SUM(D7:K7)/8,1)</f>
        <v>41.4</v>
      </c>
      <c r="M7" s="20">
        <f>MIN(1,ROUND(L7/40,1))</f>
        <v>1</v>
      </c>
      <c r="N7" s="9">
        <f>AM7</f>
        <v>128.88999999999999</v>
      </c>
      <c r="O7" s="21" t="s">
        <v>48</v>
      </c>
      <c r="P7" s="22">
        <f>IF(O7="hourly",SUMIF(D7:K7,"&gt;40",D7:K7)-(COUNTIF(D7:K7,"&gt;40")*40),"")</f>
        <v>11</v>
      </c>
      <c r="Q7" s="9">
        <f>IF(O7="salaried",ROUND(C7/8*52,2),IF(O7="hourly",ROUND(C7/((SUM(D7:K7)-P7)+1.5*P7),2),""))</f>
        <v>18.5</v>
      </c>
      <c r="R7" s="18">
        <v>14000</v>
      </c>
      <c r="S7" s="17">
        <f>13*40</f>
        <v>520</v>
      </c>
      <c r="T7" s="17">
        <v>24</v>
      </c>
      <c r="U7" s="17">
        <v>13</v>
      </c>
      <c r="V7" s="17">
        <v>52</v>
      </c>
      <c r="W7" s="17">
        <v>13</v>
      </c>
      <c r="X7" s="9">
        <f>IF($O7="hourly",ROUND(R7/(S7+1.5*T7),2),IF($O7="salaried",ROUND(R7/U7*V7,2),""))</f>
        <v>25.18</v>
      </c>
      <c r="Y7" s="23">
        <f>IF(O7="","",Q7/X7)</f>
        <v>0.73471008737092935</v>
      </c>
      <c r="Z7" s="23" t="str">
        <f>IF(O7="","",IF(Y7&lt;0.75,"yes","no"))</f>
        <v>yes</v>
      </c>
      <c r="AA7" s="18">
        <v>25</v>
      </c>
      <c r="AB7" s="18">
        <v>10245</v>
      </c>
      <c r="AC7" s="17">
        <v>400</v>
      </c>
      <c r="AD7" s="17">
        <v>15</v>
      </c>
      <c r="AE7" s="17">
        <v>10</v>
      </c>
      <c r="AF7" s="17">
        <v>52</v>
      </c>
      <c r="AG7" s="9">
        <f>IF(Y7&lt;0.75,IF($O7="hourly",ROUND(AB7/(AC7+1.5*AD7),2),IF($O7="salaried",ROUND(AB7/AE7*AF7,2),"")),"")</f>
        <v>24.25</v>
      </c>
      <c r="AH7" s="24" t="str">
        <f>IF(Z7="yes",IF(AG7&lt;AA7,"yes","skip to step 3"),"")</f>
        <v>yes</v>
      </c>
      <c r="AI7" s="18">
        <v>24</v>
      </c>
      <c r="AJ7" s="23" t="str">
        <f>IF(AH7="yes",IF(AI7&gt;=AA7,"no","yes"),"")</f>
        <v>yes</v>
      </c>
      <c r="AK7" s="25">
        <f>IF(AJ7="yes",X7*0.75,"")</f>
        <v>18.884999999999998</v>
      </c>
      <c r="AL7" s="25">
        <f>IF(AJ7="yes",AK7-Q7,"")</f>
        <v>0.38499999999999801</v>
      </c>
      <c r="AM7" s="10">
        <f>IF(AJ7="yes",IF(O7="hourly",ROUND((S7+T7)/W7*AL7*8,2),IF(O7="salaried",ROUND(AL7*8/52,2),"")),"")</f>
        <v>128.88999999999999</v>
      </c>
      <c r="AN7" s="20"/>
      <c r="AO7" s="20"/>
      <c r="AP7" s="20"/>
      <c r="AQ7" s="20"/>
      <c r="AR7" s="20"/>
      <c r="AS7" s="10" t="str">
        <f>IF(O7="","",IF(AND(COUNTIF(AN7:AQ7,"x")&gt;0,AR7=""),1-M7,""))</f>
        <v/>
      </c>
    </row>
    <row r="8" spans="1:45">
      <c r="A8" s="17" t="s">
        <v>46</v>
      </c>
      <c r="B8" s="17" t="s">
        <v>47</v>
      </c>
      <c r="C8" s="18">
        <v>6225.32</v>
      </c>
      <c r="D8" s="19">
        <v>40</v>
      </c>
      <c r="E8" s="19">
        <v>40</v>
      </c>
      <c r="F8" s="19">
        <v>41</v>
      </c>
      <c r="G8" s="19">
        <v>42</v>
      </c>
      <c r="H8" s="19">
        <v>40</v>
      </c>
      <c r="I8" s="19">
        <v>41</v>
      </c>
      <c r="J8" s="19">
        <v>42</v>
      </c>
      <c r="K8" s="19">
        <v>45</v>
      </c>
      <c r="L8" s="10">
        <f>ROUND(SUM(D8:K8)/8,1)</f>
        <v>41.4</v>
      </c>
      <c r="M8" s="20">
        <f>MIN(1,ROUND(L8/40,1))</f>
        <v>1</v>
      </c>
      <c r="N8" s="9" t="str">
        <f>AM8</f>
        <v/>
      </c>
      <c r="O8" s="21"/>
      <c r="P8" s="22" t="str">
        <f>IF(O8="hourly",SUMIF(D8:K8,"&gt;40",D8:K8)-(COUNTIF(D8:K8,"&gt;40")*40),"")</f>
        <v/>
      </c>
      <c r="Q8" s="9" t="str">
        <f>IF(O8="salaried",ROUND(C8/8*52,2),IF(O8="hourly",ROUND(C8/((SUM(D8:K8)-P8)+1.5*P8),2),""))</f>
        <v/>
      </c>
      <c r="R8" s="18"/>
      <c r="S8" s="17"/>
      <c r="T8" s="17"/>
      <c r="U8" s="17"/>
      <c r="V8" s="17"/>
      <c r="W8" s="17"/>
      <c r="X8" s="9" t="str">
        <f>IF($O8="hourly",ROUND(R8/(S8+1.5*T8),2),IF($O8="salaried",ROUND(R8/U8*V8,2),""))</f>
        <v/>
      </c>
      <c r="Y8" s="23" t="str">
        <f>IF(O8="","",Q8/X8)</f>
        <v/>
      </c>
      <c r="Z8" s="23" t="str">
        <f>IF(O8="","",IF(Y8&lt;0.75,"yes","no"))</f>
        <v/>
      </c>
      <c r="AA8" s="18"/>
      <c r="AB8" s="18"/>
      <c r="AC8" s="17"/>
      <c r="AD8" s="17"/>
      <c r="AE8" s="17"/>
      <c r="AF8" s="17"/>
      <c r="AG8" s="9" t="str">
        <f>IF(Y8&lt;0.75,IF($O8="hourly",ROUND(AB8/(AC8+1.5*AD8),2),IF($O8="salaried",ROUND(AB8/AE8*AF8,2),"")),"")</f>
        <v/>
      </c>
      <c r="AH8" s="24" t="str">
        <f>IF(Z8="yes",IF(AG8&lt;AA8,"yes","skip to step 3"),"")</f>
        <v/>
      </c>
      <c r="AI8" s="18"/>
      <c r="AJ8" s="23" t="str">
        <f>IF(AH8="yes",IF(AI8&gt;=AA8,"no","yes"),"")</f>
        <v/>
      </c>
      <c r="AK8" s="25" t="str">
        <f>IF(AJ8="yes",X8*0.75,"")</f>
        <v/>
      </c>
      <c r="AL8" s="25" t="str">
        <f>IF(AJ8="yes",AK8-Q8,"")</f>
        <v/>
      </c>
      <c r="AM8" s="10" t="str">
        <f>IF(AJ8="yes",IF(O8="hourly",ROUND((S8+T8)/W8*AL8*8,2),IF(O8="salaried",ROUND(AL8*8/52,2),"")),"")</f>
        <v/>
      </c>
      <c r="AN8" s="20"/>
      <c r="AO8" s="20"/>
      <c r="AP8" s="20"/>
      <c r="AQ8" s="20"/>
      <c r="AR8" s="20"/>
      <c r="AS8" s="10" t="str">
        <f>IF(O8="","",IF(AND(COUNTIF(AN8:AQ8,"x")&gt;0,AR8=""),1-M8,""))</f>
        <v/>
      </c>
    </row>
    <row r="9" spans="1:45">
      <c r="A9" s="17"/>
      <c r="B9" s="17"/>
      <c r="C9" s="18"/>
      <c r="D9" s="19"/>
      <c r="E9" s="19"/>
      <c r="F9" s="19"/>
      <c r="G9" s="19"/>
      <c r="H9" s="19"/>
      <c r="I9" s="19"/>
      <c r="J9" s="19"/>
      <c r="K9" s="19"/>
      <c r="L9" s="10">
        <f t="shared" ref="L9:L37" si="0">SUM(D9:K9)/8</f>
        <v>0</v>
      </c>
      <c r="M9" s="20">
        <f t="shared" ref="M9:M37" si="1">MIN(1,ROUND(L9/40,1))</f>
        <v>0</v>
      </c>
      <c r="N9" s="9" t="str">
        <f t="shared" ref="N9:N37" si="2">AM9</f>
        <v/>
      </c>
      <c r="O9" s="21"/>
      <c r="P9" s="22" t="str">
        <f t="shared" ref="P9:P37" si="3">IF(O9="hourly",SUMIF(D9:K9,"&gt;40",D9:K9)-(COUNTIF(D9:K9,"&gt;40")*40),"")</f>
        <v/>
      </c>
      <c r="Q9" s="9" t="str">
        <f t="shared" ref="Q9:Q37" si="4">IF(O9="salaried",ROUND(C9/8*52,2),IF(O9="hourly",ROUND(C9/((SUM(D9:K9)-P9)+1.5*P9),2),""))</f>
        <v/>
      </c>
      <c r="R9" s="18"/>
      <c r="S9" s="17"/>
      <c r="T9" s="17"/>
      <c r="U9" s="17"/>
      <c r="V9" s="17"/>
      <c r="W9" s="17"/>
      <c r="X9" s="9" t="str">
        <f t="shared" ref="X9:X37" si="5">IF($O9="hourly",ROUND(R9/(S9+1.5*T9),2),IF($O9="salaried",ROUND(R9/U9*V9,2),""))</f>
        <v/>
      </c>
      <c r="Y9" s="23" t="str">
        <f t="shared" ref="Y9:Y37" si="6">IF(O9="","",Q9/X9)</f>
        <v/>
      </c>
      <c r="Z9" s="23" t="str">
        <f t="shared" ref="Z9:Z37" si="7">IF(O9="","",IF(Y9&lt;0.75,"yes","no"))</f>
        <v/>
      </c>
      <c r="AA9" s="18"/>
      <c r="AB9" s="18"/>
      <c r="AC9" s="17"/>
      <c r="AD9" s="17"/>
      <c r="AE9" s="17"/>
      <c r="AF9" s="17"/>
      <c r="AG9" s="9"/>
      <c r="AH9" s="24"/>
      <c r="AI9" s="18"/>
      <c r="AJ9" s="23" t="str">
        <f t="shared" ref="AJ9:AJ37" si="8">IF(AH9="yes",IF(AI9&gt;=AA9,"no","yes"),"")</f>
        <v/>
      </c>
      <c r="AK9" s="25" t="str">
        <f t="shared" ref="AK9:AK37" si="9">IF(AJ9="yes",X9*0.75,"")</f>
        <v/>
      </c>
      <c r="AL9" s="25" t="str">
        <f t="shared" ref="AL9:AL37" si="10">IF(AJ9="yes",AK9-Q9,"")</f>
        <v/>
      </c>
      <c r="AM9" s="10" t="str">
        <f t="shared" ref="AM9:AM37" si="11">IF(AJ9="yes",IF(O9="hourly",ROUND((S9+T9)/W9*AL9*8,2),IF(O9="salaried",ROUND(AL9*8/52,2),"")),"")</f>
        <v/>
      </c>
      <c r="AN9" s="20"/>
      <c r="AO9" s="20"/>
      <c r="AP9" s="20"/>
      <c r="AQ9" s="20"/>
      <c r="AR9" s="20"/>
      <c r="AS9" s="10" t="str">
        <f t="shared" ref="AS9:AS37" si="12">IF(O9="","",IF(AND(COUNTIF(AN9:AQ9,"x")&gt;0,AR9=""),1-M9,""))</f>
        <v/>
      </c>
    </row>
    <row r="10" spans="1:45">
      <c r="A10" s="17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0">
        <f t="shared" si="0"/>
        <v>0</v>
      </c>
      <c r="M10" s="20">
        <f t="shared" si="1"/>
        <v>0</v>
      </c>
      <c r="N10" s="9" t="str">
        <f t="shared" si="2"/>
        <v/>
      </c>
      <c r="O10" s="21"/>
      <c r="P10" s="22" t="str">
        <f t="shared" si="3"/>
        <v/>
      </c>
      <c r="Q10" s="9" t="str">
        <f t="shared" si="4"/>
        <v/>
      </c>
      <c r="R10" s="18"/>
      <c r="S10" s="17"/>
      <c r="T10" s="17"/>
      <c r="U10" s="17"/>
      <c r="V10" s="17"/>
      <c r="W10" s="17"/>
      <c r="X10" s="9" t="str">
        <f t="shared" si="5"/>
        <v/>
      </c>
      <c r="Y10" s="23" t="str">
        <f t="shared" si="6"/>
        <v/>
      </c>
      <c r="Z10" s="23" t="str">
        <f t="shared" si="7"/>
        <v/>
      </c>
      <c r="AA10" s="18"/>
      <c r="AB10" s="18"/>
      <c r="AC10" s="17"/>
      <c r="AD10" s="17"/>
      <c r="AE10" s="17"/>
      <c r="AF10" s="17"/>
      <c r="AG10" s="9"/>
      <c r="AH10" s="24"/>
      <c r="AI10" s="18"/>
      <c r="AJ10" s="23" t="str">
        <f t="shared" si="8"/>
        <v/>
      </c>
      <c r="AK10" s="25" t="str">
        <f t="shared" si="9"/>
        <v/>
      </c>
      <c r="AL10" s="25" t="str">
        <f t="shared" si="10"/>
        <v/>
      </c>
      <c r="AM10" s="10" t="str">
        <f t="shared" si="11"/>
        <v/>
      </c>
      <c r="AN10" s="20"/>
      <c r="AO10" s="20"/>
      <c r="AP10" s="20"/>
      <c r="AQ10" s="20"/>
      <c r="AR10" s="20"/>
      <c r="AS10" s="10" t="str">
        <f t="shared" si="12"/>
        <v/>
      </c>
    </row>
    <row r="11" spans="1:45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0">
        <f t="shared" si="0"/>
        <v>0</v>
      </c>
      <c r="M11" s="20">
        <f t="shared" si="1"/>
        <v>0</v>
      </c>
      <c r="N11" s="9" t="str">
        <f t="shared" si="2"/>
        <v/>
      </c>
      <c r="O11" s="21"/>
      <c r="P11" s="22" t="str">
        <f t="shared" si="3"/>
        <v/>
      </c>
      <c r="Q11" s="9" t="str">
        <f t="shared" si="4"/>
        <v/>
      </c>
      <c r="R11" s="18"/>
      <c r="S11" s="17"/>
      <c r="T11" s="17"/>
      <c r="U11" s="17"/>
      <c r="V11" s="17"/>
      <c r="W11" s="17"/>
      <c r="X11" s="9" t="str">
        <f t="shared" si="5"/>
        <v/>
      </c>
      <c r="Y11" s="23" t="str">
        <f t="shared" si="6"/>
        <v/>
      </c>
      <c r="Z11" s="23" t="str">
        <f t="shared" si="7"/>
        <v/>
      </c>
      <c r="AA11" s="18"/>
      <c r="AB11" s="18"/>
      <c r="AC11" s="17"/>
      <c r="AD11" s="17"/>
      <c r="AE11" s="17"/>
      <c r="AF11" s="17"/>
      <c r="AG11" s="9"/>
      <c r="AH11" s="24"/>
      <c r="AI11" s="18"/>
      <c r="AJ11" s="23" t="str">
        <f t="shared" si="8"/>
        <v/>
      </c>
      <c r="AK11" s="25" t="str">
        <f t="shared" si="9"/>
        <v/>
      </c>
      <c r="AL11" s="25" t="str">
        <f t="shared" si="10"/>
        <v/>
      </c>
      <c r="AM11" s="10" t="str">
        <f t="shared" si="11"/>
        <v/>
      </c>
      <c r="AN11" s="20"/>
      <c r="AO11" s="20"/>
      <c r="AP11" s="20"/>
      <c r="AQ11" s="20"/>
      <c r="AR11" s="20"/>
      <c r="AS11" s="10" t="str">
        <f t="shared" si="12"/>
        <v/>
      </c>
    </row>
    <row r="12" spans="1:45">
      <c r="A12" s="17"/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0">
        <f t="shared" ref="L12:L24" si="13">SUM(D12:K12)/8</f>
        <v>0</v>
      </c>
      <c r="M12" s="20">
        <f t="shared" si="1"/>
        <v>0</v>
      </c>
      <c r="N12" s="9" t="str">
        <f>AM12</f>
        <v/>
      </c>
      <c r="O12" s="21"/>
      <c r="P12" s="22" t="str">
        <f t="shared" si="3"/>
        <v/>
      </c>
      <c r="Q12" s="9" t="str">
        <f t="shared" si="4"/>
        <v/>
      </c>
      <c r="R12" s="18"/>
      <c r="S12" s="17"/>
      <c r="T12" s="17"/>
      <c r="U12" s="17"/>
      <c r="V12" s="17"/>
      <c r="W12" s="17"/>
      <c r="X12" s="9" t="str">
        <f t="shared" ref="X12:X24" si="14">IF($O12="hourly",ROUND(R12/(S12+1.5*T12),2),IF($O12="salaried",ROUND(R12/U12*V12,2),""))</f>
        <v/>
      </c>
      <c r="Y12" s="23" t="str">
        <f t="shared" ref="Y12:Y24" si="15">IF(O12="","",Q12/X12)</f>
        <v/>
      </c>
      <c r="Z12" s="23" t="str">
        <f t="shared" ref="Z12:Z24" si="16">IF(O12="","",IF(Y12&lt;0.75,"yes","no"))</f>
        <v/>
      </c>
      <c r="AA12" s="18"/>
      <c r="AB12" s="18"/>
      <c r="AC12" s="17"/>
      <c r="AD12" s="17"/>
      <c r="AE12" s="17"/>
      <c r="AF12" s="17"/>
      <c r="AG12" s="9" t="str">
        <f t="shared" ref="AG12:AG24" si="17">IF(Y12&lt;0.75,IF($O12="hourly",ROUND(AB12/(AC12+1.5*AD12),2),IF($O12="salaried",ROUND(AB12/AE12*AF12,2),"")),"")</f>
        <v/>
      </c>
      <c r="AH12" s="24" t="str">
        <f t="shared" ref="AH12:AH24" si="18">IF(Z12="yes",IF(AG12&lt;AA12,"yes","skip to step 3"),"")</f>
        <v/>
      </c>
      <c r="AI12" s="18"/>
      <c r="AJ12" s="23" t="str">
        <f t="shared" ref="AJ12:AJ24" si="19">IF(AH12="yes",IF(AI12&gt;=AA12,"no","yes"),"")</f>
        <v/>
      </c>
      <c r="AK12" s="25" t="str">
        <f t="shared" ref="AK12:AK24" si="20">IF(AJ12="yes",X12*0.75,"")</f>
        <v/>
      </c>
      <c r="AL12" s="25" t="str">
        <f t="shared" ref="AL12:AL24" si="21">IF(AJ12="yes",AK12-Q12,"")</f>
        <v/>
      </c>
      <c r="AM12" s="10" t="str">
        <f t="shared" ref="AM12:AM24" si="22">IF(AJ12="yes",IF(O12="hourly",ROUND((S12+T12)/W12*AL12*8,2),IF(O12="salaried",ROUND(AL12*8/52,2),"")),"")</f>
        <v/>
      </c>
      <c r="AN12" s="20"/>
      <c r="AO12" s="20"/>
      <c r="AP12" s="20"/>
      <c r="AQ12" s="20"/>
      <c r="AR12" s="20"/>
      <c r="AS12" s="10" t="str">
        <f t="shared" si="12"/>
        <v/>
      </c>
    </row>
    <row r="13" spans="1:45">
      <c r="A13" s="17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0">
        <f t="shared" si="13"/>
        <v>0</v>
      </c>
      <c r="M13" s="20">
        <f t="shared" si="1"/>
        <v>0</v>
      </c>
      <c r="N13" s="9" t="str">
        <f t="shared" si="2"/>
        <v/>
      </c>
      <c r="O13" s="21"/>
      <c r="P13" s="22" t="str">
        <f t="shared" si="3"/>
        <v/>
      </c>
      <c r="Q13" s="9" t="str">
        <f t="shared" si="4"/>
        <v/>
      </c>
      <c r="R13" s="18"/>
      <c r="S13" s="17"/>
      <c r="T13" s="17"/>
      <c r="U13" s="17"/>
      <c r="V13" s="17"/>
      <c r="W13" s="17"/>
      <c r="X13" s="9" t="str">
        <f t="shared" si="14"/>
        <v/>
      </c>
      <c r="Y13" s="23" t="str">
        <f t="shared" si="15"/>
        <v/>
      </c>
      <c r="Z13" s="23" t="str">
        <f t="shared" si="16"/>
        <v/>
      </c>
      <c r="AA13" s="18"/>
      <c r="AB13" s="18"/>
      <c r="AC13" s="17"/>
      <c r="AD13" s="17"/>
      <c r="AE13" s="17"/>
      <c r="AF13" s="17"/>
      <c r="AG13" s="9" t="str">
        <f t="shared" si="17"/>
        <v/>
      </c>
      <c r="AH13" s="24" t="str">
        <f t="shared" si="18"/>
        <v/>
      </c>
      <c r="AI13" s="18"/>
      <c r="AJ13" s="23" t="str">
        <f t="shared" si="19"/>
        <v/>
      </c>
      <c r="AK13" s="25" t="str">
        <f t="shared" si="20"/>
        <v/>
      </c>
      <c r="AL13" s="25" t="str">
        <f t="shared" si="21"/>
        <v/>
      </c>
      <c r="AM13" s="10" t="str">
        <f t="shared" si="22"/>
        <v/>
      </c>
      <c r="AN13" s="20"/>
      <c r="AO13" s="20"/>
      <c r="AP13" s="20"/>
      <c r="AQ13" s="20"/>
      <c r="AR13" s="20"/>
      <c r="AS13" s="10" t="str">
        <f t="shared" si="12"/>
        <v/>
      </c>
    </row>
    <row r="14" spans="1:45">
      <c r="A14" s="17"/>
      <c r="B14" s="17"/>
      <c r="C14" s="18"/>
      <c r="D14" s="19"/>
      <c r="E14" s="19"/>
      <c r="F14" s="19"/>
      <c r="G14" s="19"/>
      <c r="H14" s="19"/>
      <c r="I14" s="19"/>
      <c r="J14" s="19"/>
      <c r="K14" s="19"/>
      <c r="L14" s="10">
        <f t="shared" si="13"/>
        <v>0</v>
      </c>
      <c r="M14" s="20">
        <f t="shared" si="1"/>
        <v>0</v>
      </c>
      <c r="N14" s="9" t="str">
        <f t="shared" si="2"/>
        <v/>
      </c>
      <c r="O14" s="21"/>
      <c r="P14" s="22" t="str">
        <f t="shared" si="3"/>
        <v/>
      </c>
      <c r="Q14" s="9" t="str">
        <f t="shared" si="4"/>
        <v/>
      </c>
      <c r="R14" s="18"/>
      <c r="S14" s="17"/>
      <c r="T14" s="17"/>
      <c r="U14" s="17"/>
      <c r="V14" s="17"/>
      <c r="W14" s="17"/>
      <c r="X14" s="9" t="str">
        <f t="shared" si="14"/>
        <v/>
      </c>
      <c r="Y14" s="23" t="str">
        <f t="shared" si="15"/>
        <v/>
      </c>
      <c r="Z14" s="23" t="str">
        <f t="shared" si="16"/>
        <v/>
      </c>
      <c r="AA14" s="18"/>
      <c r="AB14" s="18"/>
      <c r="AC14" s="17"/>
      <c r="AD14" s="17"/>
      <c r="AE14" s="17"/>
      <c r="AF14" s="17"/>
      <c r="AG14" s="9" t="str">
        <f t="shared" si="17"/>
        <v/>
      </c>
      <c r="AH14" s="24" t="str">
        <f t="shared" si="18"/>
        <v/>
      </c>
      <c r="AI14" s="18"/>
      <c r="AJ14" s="23" t="str">
        <f t="shared" si="19"/>
        <v/>
      </c>
      <c r="AK14" s="25" t="str">
        <f t="shared" si="20"/>
        <v/>
      </c>
      <c r="AL14" s="25" t="str">
        <f t="shared" si="21"/>
        <v/>
      </c>
      <c r="AM14" s="10" t="str">
        <f t="shared" si="22"/>
        <v/>
      </c>
      <c r="AN14" s="20"/>
      <c r="AO14" s="20"/>
      <c r="AP14" s="20"/>
      <c r="AQ14" s="20"/>
      <c r="AR14" s="20"/>
      <c r="AS14" s="10" t="str">
        <f t="shared" si="12"/>
        <v/>
      </c>
    </row>
    <row r="15" spans="1:45">
      <c r="A15" s="17"/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0">
        <f t="shared" si="13"/>
        <v>0</v>
      </c>
      <c r="M15" s="20">
        <f t="shared" si="1"/>
        <v>0</v>
      </c>
      <c r="N15" s="9" t="str">
        <f t="shared" si="2"/>
        <v/>
      </c>
      <c r="O15" s="21"/>
      <c r="P15" s="22" t="str">
        <f t="shared" si="3"/>
        <v/>
      </c>
      <c r="Q15" s="9" t="str">
        <f t="shared" si="4"/>
        <v/>
      </c>
      <c r="R15" s="18"/>
      <c r="S15" s="17"/>
      <c r="T15" s="17"/>
      <c r="U15" s="17"/>
      <c r="V15" s="17"/>
      <c r="W15" s="17"/>
      <c r="X15" s="9" t="str">
        <f t="shared" si="14"/>
        <v/>
      </c>
      <c r="Y15" s="23" t="str">
        <f t="shared" si="15"/>
        <v/>
      </c>
      <c r="Z15" s="23" t="str">
        <f t="shared" si="16"/>
        <v/>
      </c>
      <c r="AA15" s="18"/>
      <c r="AB15" s="18"/>
      <c r="AC15" s="17"/>
      <c r="AD15" s="17"/>
      <c r="AE15" s="17"/>
      <c r="AF15" s="17"/>
      <c r="AG15" s="9" t="str">
        <f t="shared" si="17"/>
        <v/>
      </c>
      <c r="AH15" s="24" t="str">
        <f t="shared" si="18"/>
        <v/>
      </c>
      <c r="AI15" s="18"/>
      <c r="AJ15" s="23" t="str">
        <f t="shared" si="19"/>
        <v/>
      </c>
      <c r="AK15" s="25" t="str">
        <f t="shared" si="20"/>
        <v/>
      </c>
      <c r="AL15" s="25" t="str">
        <f t="shared" si="21"/>
        <v/>
      </c>
      <c r="AM15" s="10" t="str">
        <f t="shared" si="22"/>
        <v/>
      </c>
      <c r="AN15" s="20"/>
      <c r="AO15" s="20"/>
      <c r="AP15" s="20"/>
      <c r="AQ15" s="20"/>
      <c r="AR15" s="20"/>
      <c r="AS15" s="10" t="str">
        <f t="shared" si="12"/>
        <v/>
      </c>
    </row>
    <row r="16" spans="1:45">
      <c r="A16" s="17"/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0">
        <f t="shared" si="13"/>
        <v>0</v>
      </c>
      <c r="M16" s="20">
        <f t="shared" si="1"/>
        <v>0</v>
      </c>
      <c r="N16" s="9" t="str">
        <f t="shared" si="2"/>
        <v/>
      </c>
      <c r="O16" s="21"/>
      <c r="P16" s="22" t="str">
        <f t="shared" si="3"/>
        <v/>
      </c>
      <c r="Q16" s="9" t="str">
        <f t="shared" si="4"/>
        <v/>
      </c>
      <c r="R16" s="18"/>
      <c r="S16" s="17"/>
      <c r="T16" s="17"/>
      <c r="U16" s="17"/>
      <c r="V16" s="17"/>
      <c r="W16" s="17"/>
      <c r="X16" s="9" t="str">
        <f t="shared" si="14"/>
        <v/>
      </c>
      <c r="Y16" s="23" t="str">
        <f t="shared" si="15"/>
        <v/>
      </c>
      <c r="Z16" s="23" t="str">
        <f t="shared" si="16"/>
        <v/>
      </c>
      <c r="AA16" s="18"/>
      <c r="AB16" s="18"/>
      <c r="AC16" s="17"/>
      <c r="AD16" s="17"/>
      <c r="AE16" s="17"/>
      <c r="AF16" s="17"/>
      <c r="AG16" s="9" t="str">
        <f t="shared" si="17"/>
        <v/>
      </c>
      <c r="AH16" s="24" t="str">
        <f t="shared" si="18"/>
        <v/>
      </c>
      <c r="AI16" s="18"/>
      <c r="AJ16" s="23" t="str">
        <f t="shared" si="19"/>
        <v/>
      </c>
      <c r="AK16" s="25" t="str">
        <f t="shared" si="20"/>
        <v/>
      </c>
      <c r="AL16" s="25" t="str">
        <f t="shared" si="21"/>
        <v/>
      </c>
      <c r="AM16" s="10" t="str">
        <f t="shared" si="22"/>
        <v/>
      </c>
      <c r="AN16" s="20"/>
      <c r="AO16" s="20"/>
      <c r="AP16" s="20"/>
      <c r="AQ16" s="20"/>
      <c r="AR16" s="20"/>
      <c r="AS16" s="10" t="str">
        <f t="shared" si="12"/>
        <v/>
      </c>
    </row>
    <row r="17" spans="1:45">
      <c r="A17" s="17"/>
      <c r="B17" s="17"/>
      <c r="C17" s="18"/>
      <c r="D17" s="19"/>
      <c r="E17" s="19"/>
      <c r="F17" s="19"/>
      <c r="G17" s="19"/>
      <c r="H17" s="19"/>
      <c r="I17" s="19"/>
      <c r="J17" s="19"/>
      <c r="K17" s="19"/>
      <c r="L17" s="10">
        <f t="shared" si="13"/>
        <v>0</v>
      </c>
      <c r="M17" s="20">
        <f t="shared" si="1"/>
        <v>0</v>
      </c>
      <c r="N17" s="9" t="str">
        <f t="shared" si="2"/>
        <v/>
      </c>
      <c r="O17" s="21"/>
      <c r="P17" s="22" t="str">
        <f t="shared" si="3"/>
        <v/>
      </c>
      <c r="Q17" s="9" t="str">
        <f t="shared" si="4"/>
        <v/>
      </c>
      <c r="R17" s="18"/>
      <c r="S17" s="17"/>
      <c r="T17" s="17"/>
      <c r="U17" s="17"/>
      <c r="V17" s="17"/>
      <c r="W17" s="17"/>
      <c r="X17" s="9" t="str">
        <f t="shared" si="14"/>
        <v/>
      </c>
      <c r="Y17" s="23" t="str">
        <f t="shared" si="15"/>
        <v/>
      </c>
      <c r="Z17" s="23" t="str">
        <f t="shared" si="16"/>
        <v/>
      </c>
      <c r="AA17" s="18"/>
      <c r="AB17" s="18"/>
      <c r="AC17" s="17"/>
      <c r="AD17" s="17"/>
      <c r="AE17" s="17"/>
      <c r="AF17" s="17"/>
      <c r="AG17" s="9" t="str">
        <f t="shared" si="17"/>
        <v/>
      </c>
      <c r="AH17" s="24" t="str">
        <f t="shared" si="18"/>
        <v/>
      </c>
      <c r="AI17" s="18"/>
      <c r="AJ17" s="23" t="str">
        <f t="shared" si="19"/>
        <v/>
      </c>
      <c r="AK17" s="25" t="str">
        <f t="shared" si="20"/>
        <v/>
      </c>
      <c r="AL17" s="25" t="str">
        <f t="shared" si="21"/>
        <v/>
      </c>
      <c r="AM17" s="10" t="str">
        <f t="shared" si="22"/>
        <v/>
      </c>
      <c r="AN17" s="20"/>
      <c r="AO17" s="20"/>
      <c r="AP17" s="20"/>
      <c r="AQ17" s="20"/>
      <c r="AR17" s="20"/>
      <c r="AS17" s="10" t="str">
        <f t="shared" si="12"/>
        <v/>
      </c>
    </row>
    <row r="18" spans="1:45">
      <c r="A18" s="17"/>
      <c r="B18" s="17"/>
      <c r="C18" s="18"/>
      <c r="D18" s="19"/>
      <c r="E18" s="19"/>
      <c r="F18" s="19"/>
      <c r="G18" s="19"/>
      <c r="H18" s="19"/>
      <c r="I18" s="19"/>
      <c r="J18" s="19"/>
      <c r="K18" s="19"/>
      <c r="L18" s="10">
        <f t="shared" si="13"/>
        <v>0</v>
      </c>
      <c r="M18" s="20">
        <f t="shared" si="1"/>
        <v>0</v>
      </c>
      <c r="N18" s="9" t="str">
        <f t="shared" si="2"/>
        <v/>
      </c>
      <c r="O18" s="21"/>
      <c r="P18" s="22" t="str">
        <f t="shared" si="3"/>
        <v/>
      </c>
      <c r="Q18" s="9" t="str">
        <f t="shared" si="4"/>
        <v/>
      </c>
      <c r="R18" s="18"/>
      <c r="S18" s="17"/>
      <c r="T18" s="17"/>
      <c r="U18" s="17"/>
      <c r="V18" s="17"/>
      <c r="W18" s="17"/>
      <c r="X18" s="9" t="str">
        <f t="shared" si="14"/>
        <v/>
      </c>
      <c r="Y18" s="23" t="str">
        <f t="shared" si="15"/>
        <v/>
      </c>
      <c r="Z18" s="23" t="str">
        <f t="shared" si="16"/>
        <v/>
      </c>
      <c r="AA18" s="18"/>
      <c r="AB18" s="18"/>
      <c r="AC18" s="17"/>
      <c r="AD18" s="17"/>
      <c r="AE18" s="17"/>
      <c r="AF18" s="17"/>
      <c r="AG18" s="9" t="str">
        <f t="shared" si="17"/>
        <v/>
      </c>
      <c r="AH18" s="24" t="str">
        <f t="shared" si="18"/>
        <v/>
      </c>
      <c r="AI18" s="18"/>
      <c r="AJ18" s="23" t="str">
        <f t="shared" si="19"/>
        <v/>
      </c>
      <c r="AK18" s="25" t="str">
        <f t="shared" si="20"/>
        <v/>
      </c>
      <c r="AL18" s="25" t="str">
        <f t="shared" si="21"/>
        <v/>
      </c>
      <c r="AM18" s="10" t="str">
        <f t="shared" si="22"/>
        <v/>
      </c>
      <c r="AN18" s="20"/>
      <c r="AO18" s="20"/>
      <c r="AP18" s="20"/>
      <c r="AQ18" s="20"/>
      <c r="AR18" s="20"/>
      <c r="AS18" s="10" t="str">
        <f t="shared" si="12"/>
        <v/>
      </c>
    </row>
    <row r="19" spans="1:45">
      <c r="A19" s="17"/>
      <c r="B19" s="17"/>
      <c r="C19" s="18"/>
      <c r="D19" s="19"/>
      <c r="E19" s="19"/>
      <c r="F19" s="19"/>
      <c r="G19" s="19"/>
      <c r="H19" s="19"/>
      <c r="I19" s="19"/>
      <c r="J19" s="19"/>
      <c r="K19" s="19"/>
      <c r="L19" s="10">
        <f t="shared" si="13"/>
        <v>0</v>
      </c>
      <c r="M19" s="20">
        <f t="shared" si="1"/>
        <v>0</v>
      </c>
      <c r="N19" s="9" t="str">
        <f t="shared" si="2"/>
        <v/>
      </c>
      <c r="O19" s="21"/>
      <c r="P19" s="22" t="str">
        <f t="shared" si="3"/>
        <v/>
      </c>
      <c r="Q19" s="9" t="str">
        <f t="shared" si="4"/>
        <v/>
      </c>
      <c r="R19" s="18"/>
      <c r="S19" s="17"/>
      <c r="T19" s="17"/>
      <c r="U19" s="17"/>
      <c r="V19" s="17"/>
      <c r="W19" s="17"/>
      <c r="X19" s="9" t="str">
        <f t="shared" si="14"/>
        <v/>
      </c>
      <c r="Y19" s="23" t="str">
        <f t="shared" si="15"/>
        <v/>
      </c>
      <c r="Z19" s="23" t="str">
        <f t="shared" si="16"/>
        <v/>
      </c>
      <c r="AA19" s="18"/>
      <c r="AB19" s="18"/>
      <c r="AC19" s="17"/>
      <c r="AD19" s="17"/>
      <c r="AE19" s="17"/>
      <c r="AF19" s="17"/>
      <c r="AG19" s="9" t="str">
        <f t="shared" si="17"/>
        <v/>
      </c>
      <c r="AH19" s="24" t="str">
        <f t="shared" si="18"/>
        <v/>
      </c>
      <c r="AI19" s="18"/>
      <c r="AJ19" s="23" t="str">
        <f t="shared" si="19"/>
        <v/>
      </c>
      <c r="AK19" s="25" t="str">
        <f t="shared" si="20"/>
        <v/>
      </c>
      <c r="AL19" s="25" t="str">
        <f t="shared" si="21"/>
        <v/>
      </c>
      <c r="AM19" s="10" t="str">
        <f t="shared" si="22"/>
        <v/>
      </c>
      <c r="AN19" s="20"/>
      <c r="AO19" s="20"/>
      <c r="AP19" s="20"/>
      <c r="AQ19" s="20"/>
      <c r="AR19" s="20"/>
      <c r="AS19" s="10" t="str">
        <f t="shared" si="12"/>
        <v/>
      </c>
    </row>
    <row r="20" spans="1:45">
      <c r="A20" s="17"/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0">
        <f t="shared" si="13"/>
        <v>0</v>
      </c>
      <c r="M20" s="20">
        <f t="shared" si="1"/>
        <v>0</v>
      </c>
      <c r="N20" s="9" t="str">
        <f t="shared" si="2"/>
        <v/>
      </c>
      <c r="O20" s="21"/>
      <c r="P20" s="22" t="str">
        <f t="shared" si="3"/>
        <v/>
      </c>
      <c r="Q20" s="9" t="str">
        <f t="shared" si="4"/>
        <v/>
      </c>
      <c r="R20" s="18"/>
      <c r="S20" s="17"/>
      <c r="T20" s="17"/>
      <c r="U20" s="17"/>
      <c r="V20" s="17"/>
      <c r="W20" s="17"/>
      <c r="X20" s="9" t="str">
        <f t="shared" si="14"/>
        <v/>
      </c>
      <c r="Y20" s="23" t="str">
        <f t="shared" si="15"/>
        <v/>
      </c>
      <c r="Z20" s="23" t="str">
        <f t="shared" si="16"/>
        <v/>
      </c>
      <c r="AA20" s="18"/>
      <c r="AB20" s="18"/>
      <c r="AC20" s="17"/>
      <c r="AD20" s="17"/>
      <c r="AE20" s="17"/>
      <c r="AF20" s="17"/>
      <c r="AG20" s="9" t="str">
        <f t="shared" si="17"/>
        <v/>
      </c>
      <c r="AH20" s="24" t="str">
        <f t="shared" si="18"/>
        <v/>
      </c>
      <c r="AI20" s="18"/>
      <c r="AJ20" s="23" t="str">
        <f t="shared" si="19"/>
        <v/>
      </c>
      <c r="AK20" s="25" t="str">
        <f t="shared" si="20"/>
        <v/>
      </c>
      <c r="AL20" s="25" t="str">
        <f t="shared" si="21"/>
        <v/>
      </c>
      <c r="AM20" s="10" t="str">
        <f t="shared" si="22"/>
        <v/>
      </c>
      <c r="AN20" s="20"/>
      <c r="AO20" s="20"/>
      <c r="AP20" s="20"/>
      <c r="AQ20" s="20"/>
      <c r="AR20" s="20"/>
      <c r="AS20" s="10" t="str">
        <f t="shared" si="12"/>
        <v/>
      </c>
    </row>
    <row r="21" spans="1:45">
      <c r="A21" s="17"/>
      <c r="B21" s="17"/>
      <c r="C21" s="18"/>
      <c r="D21" s="19"/>
      <c r="E21" s="19"/>
      <c r="F21" s="19"/>
      <c r="G21" s="19"/>
      <c r="H21" s="19"/>
      <c r="I21" s="19"/>
      <c r="J21" s="19"/>
      <c r="K21" s="19"/>
      <c r="L21" s="10">
        <f t="shared" si="13"/>
        <v>0</v>
      </c>
      <c r="M21" s="20">
        <f t="shared" si="1"/>
        <v>0</v>
      </c>
      <c r="N21" s="9" t="str">
        <f t="shared" si="2"/>
        <v/>
      </c>
      <c r="O21" s="21"/>
      <c r="P21" s="22" t="str">
        <f t="shared" si="3"/>
        <v/>
      </c>
      <c r="Q21" s="9" t="str">
        <f t="shared" si="4"/>
        <v/>
      </c>
      <c r="R21" s="18"/>
      <c r="S21" s="17"/>
      <c r="T21" s="17"/>
      <c r="U21" s="17"/>
      <c r="V21" s="17"/>
      <c r="W21" s="17"/>
      <c r="X21" s="9" t="str">
        <f t="shared" si="14"/>
        <v/>
      </c>
      <c r="Y21" s="23" t="str">
        <f t="shared" si="15"/>
        <v/>
      </c>
      <c r="Z21" s="23" t="str">
        <f t="shared" si="16"/>
        <v/>
      </c>
      <c r="AA21" s="18"/>
      <c r="AB21" s="18"/>
      <c r="AC21" s="17"/>
      <c r="AD21" s="17"/>
      <c r="AE21" s="17"/>
      <c r="AF21" s="17"/>
      <c r="AG21" s="9" t="str">
        <f t="shared" si="17"/>
        <v/>
      </c>
      <c r="AH21" s="24" t="str">
        <f t="shared" si="18"/>
        <v/>
      </c>
      <c r="AI21" s="18"/>
      <c r="AJ21" s="23" t="str">
        <f t="shared" si="19"/>
        <v/>
      </c>
      <c r="AK21" s="25" t="str">
        <f t="shared" si="20"/>
        <v/>
      </c>
      <c r="AL21" s="25" t="str">
        <f t="shared" si="21"/>
        <v/>
      </c>
      <c r="AM21" s="10" t="str">
        <f t="shared" si="22"/>
        <v/>
      </c>
      <c r="AN21" s="20"/>
      <c r="AO21" s="20"/>
      <c r="AP21" s="20"/>
      <c r="AQ21" s="20"/>
      <c r="AR21" s="20"/>
      <c r="AS21" s="10" t="str">
        <f t="shared" si="12"/>
        <v/>
      </c>
    </row>
    <row r="22" spans="1:45">
      <c r="A22" s="17"/>
      <c r="B22" s="17"/>
      <c r="C22" s="18"/>
      <c r="D22" s="19"/>
      <c r="E22" s="19"/>
      <c r="F22" s="19"/>
      <c r="G22" s="19"/>
      <c r="H22" s="19"/>
      <c r="I22" s="19"/>
      <c r="J22" s="19"/>
      <c r="K22" s="19"/>
      <c r="L22" s="10">
        <f t="shared" si="13"/>
        <v>0</v>
      </c>
      <c r="M22" s="20">
        <f t="shared" si="1"/>
        <v>0</v>
      </c>
      <c r="N22" s="9" t="str">
        <f t="shared" si="2"/>
        <v/>
      </c>
      <c r="O22" s="21"/>
      <c r="P22" s="22" t="str">
        <f t="shared" si="3"/>
        <v/>
      </c>
      <c r="Q22" s="9" t="str">
        <f t="shared" si="4"/>
        <v/>
      </c>
      <c r="R22" s="18"/>
      <c r="S22" s="17"/>
      <c r="T22" s="17"/>
      <c r="U22" s="17"/>
      <c r="V22" s="17"/>
      <c r="W22" s="17"/>
      <c r="X22" s="9" t="str">
        <f t="shared" si="14"/>
        <v/>
      </c>
      <c r="Y22" s="23" t="str">
        <f t="shared" si="15"/>
        <v/>
      </c>
      <c r="Z22" s="23" t="str">
        <f t="shared" si="16"/>
        <v/>
      </c>
      <c r="AA22" s="18"/>
      <c r="AB22" s="18"/>
      <c r="AC22" s="17"/>
      <c r="AD22" s="17"/>
      <c r="AE22" s="17"/>
      <c r="AF22" s="17"/>
      <c r="AG22" s="9" t="str">
        <f t="shared" si="17"/>
        <v/>
      </c>
      <c r="AH22" s="24" t="str">
        <f t="shared" si="18"/>
        <v/>
      </c>
      <c r="AI22" s="18"/>
      <c r="AJ22" s="23" t="str">
        <f t="shared" si="19"/>
        <v/>
      </c>
      <c r="AK22" s="25" t="str">
        <f t="shared" si="20"/>
        <v/>
      </c>
      <c r="AL22" s="25" t="str">
        <f t="shared" si="21"/>
        <v/>
      </c>
      <c r="AM22" s="10" t="str">
        <f t="shared" si="22"/>
        <v/>
      </c>
      <c r="AN22" s="20"/>
      <c r="AO22" s="20"/>
      <c r="AP22" s="20"/>
      <c r="AQ22" s="20"/>
      <c r="AR22" s="20"/>
      <c r="AS22" s="10" t="str">
        <f t="shared" si="12"/>
        <v/>
      </c>
    </row>
    <row r="23" spans="1:45">
      <c r="A23" s="17"/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0">
        <f t="shared" si="13"/>
        <v>0</v>
      </c>
      <c r="M23" s="20">
        <f t="shared" si="1"/>
        <v>0</v>
      </c>
      <c r="N23" s="9" t="str">
        <f t="shared" si="2"/>
        <v/>
      </c>
      <c r="O23" s="21"/>
      <c r="P23" s="22" t="str">
        <f t="shared" si="3"/>
        <v/>
      </c>
      <c r="Q23" s="9" t="str">
        <f t="shared" si="4"/>
        <v/>
      </c>
      <c r="R23" s="18"/>
      <c r="S23" s="17"/>
      <c r="T23" s="17"/>
      <c r="U23" s="17"/>
      <c r="V23" s="17"/>
      <c r="W23" s="17"/>
      <c r="X23" s="9" t="str">
        <f t="shared" si="14"/>
        <v/>
      </c>
      <c r="Y23" s="23" t="str">
        <f t="shared" si="15"/>
        <v/>
      </c>
      <c r="Z23" s="23" t="str">
        <f t="shared" si="16"/>
        <v/>
      </c>
      <c r="AA23" s="18"/>
      <c r="AB23" s="18"/>
      <c r="AC23" s="17"/>
      <c r="AD23" s="17"/>
      <c r="AE23" s="17"/>
      <c r="AF23" s="17"/>
      <c r="AG23" s="9" t="str">
        <f t="shared" si="17"/>
        <v/>
      </c>
      <c r="AH23" s="24" t="str">
        <f t="shared" si="18"/>
        <v/>
      </c>
      <c r="AI23" s="18"/>
      <c r="AJ23" s="23" t="str">
        <f t="shared" si="19"/>
        <v/>
      </c>
      <c r="AK23" s="25" t="str">
        <f t="shared" si="20"/>
        <v/>
      </c>
      <c r="AL23" s="25" t="str">
        <f t="shared" si="21"/>
        <v/>
      </c>
      <c r="AM23" s="10" t="str">
        <f t="shared" si="22"/>
        <v/>
      </c>
      <c r="AN23" s="20"/>
      <c r="AO23" s="20"/>
      <c r="AP23" s="20"/>
      <c r="AQ23" s="20"/>
      <c r="AR23" s="20"/>
      <c r="AS23" s="10" t="str">
        <f t="shared" si="12"/>
        <v/>
      </c>
    </row>
    <row r="24" spans="1:45">
      <c r="A24" s="17"/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0">
        <f t="shared" si="13"/>
        <v>0</v>
      </c>
      <c r="M24" s="20">
        <f t="shared" si="1"/>
        <v>0</v>
      </c>
      <c r="N24" s="9" t="str">
        <f t="shared" si="2"/>
        <v/>
      </c>
      <c r="O24" s="21"/>
      <c r="P24" s="22" t="str">
        <f t="shared" si="3"/>
        <v/>
      </c>
      <c r="Q24" s="9" t="str">
        <f t="shared" si="4"/>
        <v/>
      </c>
      <c r="R24" s="18"/>
      <c r="S24" s="17"/>
      <c r="T24" s="17"/>
      <c r="U24" s="17"/>
      <c r="V24" s="17"/>
      <c r="W24" s="17"/>
      <c r="X24" s="9" t="str">
        <f t="shared" si="14"/>
        <v/>
      </c>
      <c r="Y24" s="23" t="str">
        <f t="shared" si="15"/>
        <v/>
      </c>
      <c r="Z24" s="23" t="str">
        <f t="shared" si="16"/>
        <v/>
      </c>
      <c r="AA24" s="18"/>
      <c r="AB24" s="18"/>
      <c r="AC24" s="17"/>
      <c r="AD24" s="17"/>
      <c r="AE24" s="17"/>
      <c r="AF24" s="17"/>
      <c r="AG24" s="9" t="str">
        <f t="shared" si="17"/>
        <v/>
      </c>
      <c r="AH24" s="24" t="str">
        <f t="shared" si="18"/>
        <v/>
      </c>
      <c r="AI24" s="18"/>
      <c r="AJ24" s="23" t="str">
        <f t="shared" si="19"/>
        <v/>
      </c>
      <c r="AK24" s="25" t="str">
        <f t="shared" si="20"/>
        <v/>
      </c>
      <c r="AL24" s="25" t="str">
        <f t="shared" si="21"/>
        <v/>
      </c>
      <c r="AM24" s="10" t="str">
        <f t="shared" si="22"/>
        <v/>
      </c>
      <c r="AN24" s="20"/>
      <c r="AO24" s="20"/>
      <c r="AP24" s="20"/>
      <c r="AQ24" s="20"/>
      <c r="AR24" s="20"/>
      <c r="AS24" s="10" t="str">
        <f t="shared" si="12"/>
        <v/>
      </c>
    </row>
    <row r="25" spans="1:45">
      <c r="A25" s="17"/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0">
        <f t="shared" si="0"/>
        <v>0</v>
      </c>
      <c r="M25" s="20">
        <f t="shared" si="1"/>
        <v>0</v>
      </c>
      <c r="N25" s="9" t="str">
        <f t="shared" si="2"/>
        <v/>
      </c>
      <c r="O25" s="21"/>
      <c r="P25" s="22" t="str">
        <f t="shared" si="3"/>
        <v/>
      </c>
      <c r="Q25" s="9" t="str">
        <f t="shared" si="4"/>
        <v/>
      </c>
      <c r="R25" s="18"/>
      <c r="S25" s="17"/>
      <c r="T25" s="17"/>
      <c r="U25" s="17"/>
      <c r="V25" s="17"/>
      <c r="W25" s="17"/>
      <c r="X25" s="9" t="str">
        <f t="shared" si="5"/>
        <v/>
      </c>
      <c r="Y25" s="23" t="str">
        <f t="shared" si="6"/>
        <v/>
      </c>
      <c r="Z25" s="23" t="str">
        <f t="shared" si="7"/>
        <v/>
      </c>
      <c r="AA25" s="18"/>
      <c r="AB25" s="18"/>
      <c r="AC25" s="17"/>
      <c r="AD25" s="17"/>
      <c r="AE25" s="17"/>
      <c r="AF25" s="17"/>
      <c r="AG25" s="9" t="str">
        <f t="shared" ref="AG25:AG37" si="23">IF(Y25&lt;0.75,IF($O25="hourly",ROUND(AB25/(AC25+1.5*AD25),2),IF($O25="salaried",ROUND(AB25/AE25*AF25,2),"")),"")</f>
        <v/>
      </c>
      <c r="AH25" s="24" t="str">
        <f t="shared" ref="AH25:AH37" si="24">IF(Z25="yes",IF(AG25&lt;AA25,"yes","skip to step 3"),"")</f>
        <v/>
      </c>
      <c r="AI25" s="18"/>
      <c r="AJ25" s="23" t="str">
        <f t="shared" si="8"/>
        <v/>
      </c>
      <c r="AK25" s="25" t="str">
        <f t="shared" si="9"/>
        <v/>
      </c>
      <c r="AL25" s="25" t="str">
        <f t="shared" si="10"/>
        <v/>
      </c>
      <c r="AM25" s="10" t="str">
        <f t="shared" si="11"/>
        <v/>
      </c>
      <c r="AN25" s="20"/>
      <c r="AO25" s="20"/>
      <c r="AP25" s="20"/>
      <c r="AQ25" s="20"/>
      <c r="AR25" s="20"/>
      <c r="AS25" s="10" t="str">
        <f t="shared" si="12"/>
        <v/>
      </c>
    </row>
    <row r="26" spans="1:45">
      <c r="A26" s="17"/>
      <c r="B26" s="17"/>
      <c r="C26" s="18"/>
      <c r="D26" s="19"/>
      <c r="E26" s="19"/>
      <c r="F26" s="19"/>
      <c r="G26" s="19"/>
      <c r="H26" s="19"/>
      <c r="I26" s="19"/>
      <c r="J26" s="19"/>
      <c r="K26" s="19"/>
      <c r="L26" s="10">
        <f t="shared" si="0"/>
        <v>0</v>
      </c>
      <c r="M26" s="20">
        <f t="shared" si="1"/>
        <v>0</v>
      </c>
      <c r="N26" s="9" t="str">
        <f t="shared" si="2"/>
        <v/>
      </c>
      <c r="O26" s="21"/>
      <c r="P26" s="22" t="str">
        <f t="shared" si="3"/>
        <v/>
      </c>
      <c r="Q26" s="9" t="str">
        <f t="shared" si="4"/>
        <v/>
      </c>
      <c r="R26" s="18"/>
      <c r="S26" s="17"/>
      <c r="T26" s="17"/>
      <c r="U26" s="17"/>
      <c r="V26" s="17"/>
      <c r="W26" s="17"/>
      <c r="X26" s="9" t="str">
        <f t="shared" si="5"/>
        <v/>
      </c>
      <c r="Y26" s="23" t="str">
        <f t="shared" si="6"/>
        <v/>
      </c>
      <c r="Z26" s="23" t="str">
        <f t="shared" si="7"/>
        <v/>
      </c>
      <c r="AA26" s="18"/>
      <c r="AB26" s="18"/>
      <c r="AC26" s="17"/>
      <c r="AD26" s="17"/>
      <c r="AE26" s="17"/>
      <c r="AF26" s="17"/>
      <c r="AG26" s="9" t="str">
        <f t="shared" si="23"/>
        <v/>
      </c>
      <c r="AH26" s="24" t="str">
        <f t="shared" si="24"/>
        <v/>
      </c>
      <c r="AI26" s="18"/>
      <c r="AJ26" s="23" t="str">
        <f t="shared" si="8"/>
        <v/>
      </c>
      <c r="AK26" s="25" t="str">
        <f t="shared" si="9"/>
        <v/>
      </c>
      <c r="AL26" s="25" t="str">
        <f t="shared" si="10"/>
        <v/>
      </c>
      <c r="AM26" s="10" t="str">
        <f t="shared" si="11"/>
        <v/>
      </c>
      <c r="AN26" s="20"/>
      <c r="AO26" s="20"/>
      <c r="AP26" s="20"/>
      <c r="AQ26" s="20"/>
      <c r="AR26" s="20"/>
      <c r="AS26" s="10" t="str">
        <f t="shared" si="12"/>
        <v/>
      </c>
    </row>
    <row r="27" spans="1:45">
      <c r="A27" s="17"/>
      <c r="B27" s="17"/>
      <c r="C27" s="18"/>
      <c r="D27" s="19"/>
      <c r="E27" s="19"/>
      <c r="F27" s="19"/>
      <c r="G27" s="19"/>
      <c r="H27" s="19"/>
      <c r="I27" s="19"/>
      <c r="J27" s="19"/>
      <c r="K27" s="19"/>
      <c r="L27" s="10">
        <f t="shared" si="0"/>
        <v>0</v>
      </c>
      <c r="M27" s="20">
        <f t="shared" si="1"/>
        <v>0</v>
      </c>
      <c r="N27" s="9" t="str">
        <f t="shared" si="2"/>
        <v/>
      </c>
      <c r="O27" s="21"/>
      <c r="P27" s="22" t="str">
        <f t="shared" si="3"/>
        <v/>
      </c>
      <c r="Q27" s="9" t="str">
        <f t="shared" si="4"/>
        <v/>
      </c>
      <c r="R27" s="18"/>
      <c r="S27" s="17"/>
      <c r="T27" s="17"/>
      <c r="U27" s="17"/>
      <c r="V27" s="17"/>
      <c r="W27" s="17"/>
      <c r="X27" s="9" t="str">
        <f t="shared" si="5"/>
        <v/>
      </c>
      <c r="Y27" s="23" t="str">
        <f t="shared" si="6"/>
        <v/>
      </c>
      <c r="Z27" s="23" t="str">
        <f t="shared" si="7"/>
        <v/>
      </c>
      <c r="AA27" s="18"/>
      <c r="AB27" s="18"/>
      <c r="AC27" s="17"/>
      <c r="AD27" s="17"/>
      <c r="AE27" s="17"/>
      <c r="AF27" s="17"/>
      <c r="AG27" s="9" t="str">
        <f t="shared" si="23"/>
        <v/>
      </c>
      <c r="AH27" s="24" t="str">
        <f t="shared" si="24"/>
        <v/>
      </c>
      <c r="AI27" s="18"/>
      <c r="AJ27" s="23" t="str">
        <f t="shared" si="8"/>
        <v/>
      </c>
      <c r="AK27" s="25" t="str">
        <f t="shared" si="9"/>
        <v/>
      </c>
      <c r="AL27" s="25" t="str">
        <f t="shared" si="10"/>
        <v/>
      </c>
      <c r="AM27" s="10" t="str">
        <f t="shared" si="11"/>
        <v/>
      </c>
      <c r="AN27" s="20"/>
      <c r="AO27" s="20"/>
      <c r="AP27" s="20"/>
      <c r="AQ27" s="20"/>
      <c r="AR27" s="20"/>
      <c r="AS27" s="10" t="str">
        <f t="shared" si="12"/>
        <v/>
      </c>
    </row>
    <row r="28" spans="1:45">
      <c r="A28" s="17"/>
      <c r="B28" s="17"/>
      <c r="C28" s="18"/>
      <c r="D28" s="19"/>
      <c r="E28" s="19"/>
      <c r="F28" s="19"/>
      <c r="G28" s="19"/>
      <c r="H28" s="19"/>
      <c r="I28" s="19"/>
      <c r="J28" s="19"/>
      <c r="K28" s="19"/>
      <c r="L28" s="10">
        <f t="shared" si="0"/>
        <v>0</v>
      </c>
      <c r="M28" s="20">
        <f t="shared" si="1"/>
        <v>0</v>
      </c>
      <c r="N28" s="9" t="str">
        <f t="shared" si="2"/>
        <v/>
      </c>
      <c r="O28" s="21"/>
      <c r="P28" s="22" t="str">
        <f t="shared" si="3"/>
        <v/>
      </c>
      <c r="Q28" s="9" t="str">
        <f t="shared" si="4"/>
        <v/>
      </c>
      <c r="R28" s="18"/>
      <c r="S28" s="17"/>
      <c r="T28" s="17"/>
      <c r="U28" s="17"/>
      <c r="V28" s="17"/>
      <c r="W28" s="17"/>
      <c r="X28" s="9" t="str">
        <f t="shared" si="5"/>
        <v/>
      </c>
      <c r="Y28" s="23" t="str">
        <f t="shared" si="6"/>
        <v/>
      </c>
      <c r="Z28" s="23" t="str">
        <f t="shared" si="7"/>
        <v/>
      </c>
      <c r="AA28" s="18"/>
      <c r="AB28" s="18"/>
      <c r="AC28" s="17"/>
      <c r="AD28" s="17"/>
      <c r="AE28" s="17"/>
      <c r="AF28" s="17"/>
      <c r="AG28" s="9" t="str">
        <f t="shared" si="23"/>
        <v/>
      </c>
      <c r="AH28" s="24" t="str">
        <f t="shared" si="24"/>
        <v/>
      </c>
      <c r="AI28" s="18"/>
      <c r="AJ28" s="23" t="str">
        <f t="shared" si="8"/>
        <v/>
      </c>
      <c r="AK28" s="25" t="str">
        <f t="shared" si="9"/>
        <v/>
      </c>
      <c r="AL28" s="25" t="str">
        <f t="shared" si="10"/>
        <v/>
      </c>
      <c r="AM28" s="10" t="str">
        <f t="shared" si="11"/>
        <v/>
      </c>
      <c r="AN28" s="20"/>
      <c r="AO28" s="20"/>
      <c r="AP28" s="20"/>
      <c r="AQ28" s="20"/>
      <c r="AR28" s="20"/>
      <c r="AS28" s="10" t="str">
        <f t="shared" si="12"/>
        <v/>
      </c>
    </row>
    <row r="29" spans="1:45">
      <c r="A29" s="17"/>
      <c r="B29" s="17"/>
      <c r="C29" s="18"/>
      <c r="D29" s="19"/>
      <c r="E29" s="19"/>
      <c r="F29" s="19"/>
      <c r="G29" s="19"/>
      <c r="H29" s="19"/>
      <c r="I29" s="19"/>
      <c r="J29" s="19"/>
      <c r="K29" s="19"/>
      <c r="L29" s="10">
        <f t="shared" si="0"/>
        <v>0</v>
      </c>
      <c r="M29" s="20">
        <f t="shared" si="1"/>
        <v>0</v>
      </c>
      <c r="N29" s="9" t="str">
        <f t="shared" si="2"/>
        <v/>
      </c>
      <c r="O29" s="21"/>
      <c r="P29" s="22" t="str">
        <f t="shared" si="3"/>
        <v/>
      </c>
      <c r="Q29" s="9" t="str">
        <f t="shared" si="4"/>
        <v/>
      </c>
      <c r="R29" s="18"/>
      <c r="S29" s="17"/>
      <c r="T29" s="17"/>
      <c r="U29" s="17"/>
      <c r="V29" s="17"/>
      <c r="W29" s="17"/>
      <c r="X29" s="9" t="str">
        <f t="shared" si="5"/>
        <v/>
      </c>
      <c r="Y29" s="23" t="str">
        <f t="shared" si="6"/>
        <v/>
      </c>
      <c r="Z29" s="23" t="str">
        <f t="shared" si="7"/>
        <v/>
      </c>
      <c r="AA29" s="18"/>
      <c r="AB29" s="18"/>
      <c r="AC29" s="17"/>
      <c r="AD29" s="17"/>
      <c r="AE29" s="17"/>
      <c r="AF29" s="17"/>
      <c r="AG29" s="9" t="str">
        <f t="shared" si="23"/>
        <v/>
      </c>
      <c r="AH29" s="24" t="str">
        <f t="shared" si="24"/>
        <v/>
      </c>
      <c r="AI29" s="18"/>
      <c r="AJ29" s="23" t="str">
        <f t="shared" si="8"/>
        <v/>
      </c>
      <c r="AK29" s="25" t="str">
        <f t="shared" si="9"/>
        <v/>
      </c>
      <c r="AL29" s="25" t="str">
        <f t="shared" si="10"/>
        <v/>
      </c>
      <c r="AM29" s="10" t="str">
        <f t="shared" si="11"/>
        <v/>
      </c>
      <c r="AN29" s="20"/>
      <c r="AO29" s="20"/>
      <c r="AP29" s="20"/>
      <c r="AQ29" s="20"/>
      <c r="AR29" s="20"/>
      <c r="AS29" s="10" t="str">
        <f t="shared" si="12"/>
        <v/>
      </c>
    </row>
    <row r="30" spans="1:45">
      <c r="A30" s="17"/>
      <c r="B30" s="17"/>
      <c r="C30" s="18"/>
      <c r="D30" s="19"/>
      <c r="E30" s="19"/>
      <c r="F30" s="19"/>
      <c r="G30" s="19"/>
      <c r="H30" s="19"/>
      <c r="I30" s="19"/>
      <c r="J30" s="19"/>
      <c r="K30" s="19"/>
      <c r="L30" s="10">
        <f t="shared" si="0"/>
        <v>0</v>
      </c>
      <c r="M30" s="20">
        <f t="shared" si="1"/>
        <v>0</v>
      </c>
      <c r="N30" s="9" t="str">
        <f t="shared" si="2"/>
        <v/>
      </c>
      <c r="O30" s="21"/>
      <c r="P30" s="22" t="str">
        <f t="shared" si="3"/>
        <v/>
      </c>
      <c r="Q30" s="9" t="str">
        <f t="shared" si="4"/>
        <v/>
      </c>
      <c r="R30" s="18"/>
      <c r="S30" s="17"/>
      <c r="T30" s="17"/>
      <c r="U30" s="17"/>
      <c r="V30" s="17"/>
      <c r="W30" s="17"/>
      <c r="X30" s="9" t="str">
        <f t="shared" si="5"/>
        <v/>
      </c>
      <c r="Y30" s="23" t="str">
        <f t="shared" si="6"/>
        <v/>
      </c>
      <c r="Z30" s="23" t="str">
        <f t="shared" si="7"/>
        <v/>
      </c>
      <c r="AA30" s="18"/>
      <c r="AB30" s="18"/>
      <c r="AC30" s="17"/>
      <c r="AD30" s="17"/>
      <c r="AE30" s="17"/>
      <c r="AF30" s="17"/>
      <c r="AG30" s="9" t="str">
        <f t="shared" si="23"/>
        <v/>
      </c>
      <c r="AH30" s="24" t="str">
        <f t="shared" si="24"/>
        <v/>
      </c>
      <c r="AI30" s="18"/>
      <c r="AJ30" s="23" t="str">
        <f t="shared" si="8"/>
        <v/>
      </c>
      <c r="AK30" s="25" t="str">
        <f t="shared" si="9"/>
        <v/>
      </c>
      <c r="AL30" s="25" t="str">
        <f t="shared" si="10"/>
        <v/>
      </c>
      <c r="AM30" s="10" t="str">
        <f t="shared" si="11"/>
        <v/>
      </c>
      <c r="AN30" s="20"/>
      <c r="AO30" s="20"/>
      <c r="AP30" s="20"/>
      <c r="AQ30" s="20"/>
      <c r="AR30" s="20"/>
      <c r="AS30" s="10" t="str">
        <f t="shared" si="12"/>
        <v/>
      </c>
    </row>
    <row r="31" spans="1:45">
      <c r="A31" s="17"/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0">
        <f t="shared" si="0"/>
        <v>0</v>
      </c>
      <c r="M31" s="20">
        <f t="shared" si="1"/>
        <v>0</v>
      </c>
      <c r="N31" s="9" t="str">
        <f t="shared" si="2"/>
        <v/>
      </c>
      <c r="O31" s="21"/>
      <c r="P31" s="22" t="str">
        <f t="shared" si="3"/>
        <v/>
      </c>
      <c r="Q31" s="9" t="str">
        <f t="shared" si="4"/>
        <v/>
      </c>
      <c r="R31" s="18"/>
      <c r="S31" s="17"/>
      <c r="T31" s="17"/>
      <c r="U31" s="17"/>
      <c r="V31" s="17"/>
      <c r="W31" s="17"/>
      <c r="X31" s="9" t="str">
        <f t="shared" si="5"/>
        <v/>
      </c>
      <c r="Y31" s="23" t="str">
        <f t="shared" si="6"/>
        <v/>
      </c>
      <c r="Z31" s="23" t="str">
        <f t="shared" si="7"/>
        <v/>
      </c>
      <c r="AA31" s="18"/>
      <c r="AB31" s="18"/>
      <c r="AC31" s="17"/>
      <c r="AD31" s="17"/>
      <c r="AE31" s="17"/>
      <c r="AF31" s="17"/>
      <c r="AG31" s="9" t="str">
        <f t="shared" si="23"/>
        <v/>
      </c>
      <c r="AH31" s="24" t="str">
        <f t="shared" si="24"/>
        <v/>
      </c>
      <c r="AI31" s="18"/>
      <c r="AJ31" s="23" t="str">
        <f t="shared" si="8"/>
        <v/>
      </c>
      <c r="AK31" s="25" t="str">
        <f t="shared" si="9"/>
        <v/>
      </c>
      <c r="AL31" s="25" t="str">
        <f t="shared" si="10"/>
        <v/>
      </c>
      <c r="AM31" s="10" t="str">
        <f t="shared" si="11"/>
        <v/>
      </c>
      <c r="AN31" s="20"/>
      <c r="AO31" s="20"/>
      <c r="AP31" s="20"/>
      <c r="AQ31" s="20"/>
      <c r="AR31" s="20"/>
      <c r="AS31" s="10" t="str">
        <f t="shared" si="12"/>
        <v/>
      </c>
    </row>
    <row r="32" spans="1:45">
      <c r="A32" s="17"/>
      <c r="B32" s="17"/>
      <c r="C32" s="18"/>
      <c r="D32" s="19"/>
      <c r="E32" s="19"/>
      <c r="F32" s="19"/>
      <c r="G32" s="19"/>
      <c r="H32" s="19"/>
      <c r="I32" s="19"/>
      <c r="J32" s="19"/>
      <c r="K32" s="19"/>
      <c r="L32" s="10">
        <f t="shared" si="0"/>
        <v>0</v>
      </c>
      <c r="M32" s="20">
        <f t="shared" si="1"/>
        <v>0</v>
      </c>
      <c r="N32" s="9" t="str">
        <f t="shared" si="2"/>
        <v/>
      </c>
      <c r="O32" s="21"/>
      <c r="P32" s="22" t="str">
        <f t="shared" si="3"/>
        <v/>
      </c>
      <c r="Q32" s="9" t="str">
        <f t="shared" si="4"/>
        <v/>
      </c>
      <c r="R32" s="18"/>
      <c r="S32" s="17"/>
      <c r="T32" s="17"/>
      <c r="U32" s="17"/>
      <c r="V32" s="17"/>
      <c r="W32" s="17"/>
      <c r="X32" s="9" t="str">
        <f t="shared" si="5"/>
        <v/>
      </c>
      <c r="Y32" s="23" t="str">
        <f t="shared" si="6"/>
        <v/>
      </c>
      <c r="Z32" s="23" t="str">
        <f t="shared" si="7"/>
        <v/>
      </c>
      <c r="AA32" s="18"/>
      <c r="AB32" s="18"/>
      <c r="AC32" s="17"/>
      <c r="AD32" s="17"/>
      <c r="AE32" s="17"/>
      <c r="AF32" s="17"/>
      <c r="AG32" s="9" t="str">
        <f t="shared" si="23"/>
        <v/>
      </c>
      <c r="AH32" s="24" t="str">
        <f t="shared" si="24"/>
        <v/>
      </c>
      <c r="AI32" s="18"/>
      <c r="AJ32" s="23" t="str">
        <f t="shared" si="8"/>
        <v/>
      </c>
      <c r="AK32" s="25" t="str">
        <f t="shared" si="9"/>
        <v/>
      </c>
      <c r="AL32" s="25" t="str">
        <f t="shared" si="10"/>
        <v/>
      </c>
      <c r="AM32" s="10" t="str">
        <f t="shared" si="11"/>
        <v/>
      </c>
      <c r="AN32" s="20"/>
      <c r="AO32" s="20"/>
      <c r="AP32" s="20"/>
      <c r="AQ32" s="20"/>
      <c r="AR32" s="20"/>
      <c r="AS32" s="10" t="str">
        <f t="shared" si="12"/>
        <v/>
      </c>
    </row>
    <row r="33" spans="1:45">
      <c r="A33" s="17"/>
      <c r="B33" s="17"/>
      <c r="C33" s="18"/>
      <c r="D33" s="19"/>
      <c r="E33" s="19"/>
      <c r="F33" s="19"/>
      <c r="G33" s="19"/>
      <c r="H33" s="19"/>
      <c r="I33" s="19"/>
      <c r="J33" s="19"/>
      <c r="K33" s="19"/>
      <c r="L33" s="10">
        <f t="shared" si="0"/>
        <v>0</v>
      </c>
      <c r="M33" s="20">
        <f t="shared" si="1"/>
        <v>0</v>
      </c>
      <c r="N33" s="9" t="str">
        <f t="shared" si="2"/>
        <v/>
      </c>
      <c r="O33" s="21"/>
      <c r="P33" s="22" t="str">
        <f t="shared" si="3"/>
        <v/>
      </c>
      <c r="Q33" s="9" t="str">
        <f t="shared" si="4"/>
        <v/>
      </c>
      <c r="R33" s="18"/>
      <c r="S33" s="17"/>
      <c r="T33" s="17"/>
      <c r="U33" s="17"/>
      <c r="V33" s="17"/>
      <c r="W33" s="17"/>
      <c r="X33" s="9" t="str">
        <f t="shared" si="5"/>
        <v/>
      </c>
      <c r="Y33" s="23" t="str">
        <f t="shared" si="6"/>
        <v/>
      </c>
      <c r="Z33" s="23" t="str">
        <f t="shared" si="7"/>
        <v/>
      </c>
      <c r="AA33" s="18"/>
      <c r="AB33" s="18"/>
      <c r="AC33" s="17"/>
      <c r="AD33" s="17"/>
      <c r="AE33" s="17"/>
      <c r="AF33" s="17"/>
      <c r="AG33" s="9" t="str">
        <f t="shared" si="23"/>
        <v/>
      </c>
      <c r="AH33" s="24" t="str">
        <f t="shared" si="24"/>
        <v/>
      </c>
      <c r="AI33" s="18"/>
      <c r="AJ33" s="23" t="str">
        <f t="shared" si="8"/>
        <v/>
      </c>
      <c r="AK33" s="25" t="str">
        <f t="shared" si="9"/>
        <v/>
      </c>
      <c r="AL33" s="25" t="str">
        <f t="shared" si="10"/>
        <v/>
      </c>
      <c r="AM33" s="10" t="str">
        <f t="shared" si="11"/>
        <v/>
      </c>
      <c r="AN33" s="20"/>
      <c r="AO33" s="20"/>
      <c r="AP33" s="20"/>
      <c r="AQ33" s="20"/>
      <c r="AR33" s="20"/>
      <c r="AS33" s="10" t="str">
        <f t="shared" si="12"/>
        <v/>
      </c>
    </row>
    <row r="34" spans="1:45">
      <c r="A34" s="17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0">
        <f t="shared" si="0"/>
        <v>0</v>
      </c>
      <c r="M34" s="20">
        <f t="shared" si="1"/>
        <v>0</v>
      </c>
      <c r="N34" s="9" t="str">
        <f t="shared" si="2"/>
        <v/>
      </c>
      <c r="O34" s="21"/>
      <c r="P34" s="22" t="str">
        <f t="shared" si="3"/>
        <v/>
      </c>
      <c r="Q34" s="9" t="str">
        <f t="shared" si="4"/>
        <v/>
      </c>
      <c r="R34" s="18"/>
      <c r="S34" s="17"/>
      <c r="T34" s="17"/>
      <c r="U34" s="17"/>
      <c r="V34" s="17"/>
      <c r="W34" s="17"/>
      <c r="X34" s="9" t="str">
        <f t="shared" si="5"/>
        <v/>
      </c>
      <c r="Y34" s="23" t="str">
        <f t="shared" si="6"/>
        <v/>
      </c>
      <c r="Z34" s="23" t="str">
        <f t="shared" si="7"/>
        <v/>
      </c>
      <c r="AA34" s="18"/>
      <c r="AB34" s="18"/>
      <c r="AC34" s="17"/>
      <c r="AD34" s="17"/>
      <c r="AE34" s="17"/>
      <c r="AF34" s="17"/>
      <c r="AG34" s="9" t="str">
        <f t="shared" si="23"/>
        <v/>
      </c>
      <c r="AH34" s="24" t="str">
        <f t="shared" si="24"/>
        <v/>
      </c>
      <c r="AI34" s="18"/>
      <c r="AJ34" s="23" t="str">
        <f t="shared" si="8"/>
        <v/>
      </c>
      <c r="AK34" s="25" t="str">
        <f t="shared" si="9"/>
        <v/>
      </c>
      <c r="AL34" s="25" t="str">
        <f t="shared" si="10"/>
        <v/>
      </c>
      <c r="AM34" s="10" t="str">
        <f t="shared" si="11"/>
        <v/>
      </c>
      <c r="AN34" s="20"/>
      <c r="AO34" s="20"/>
      <c r="AP34" s="20"/>
      <c r="AQ34" s="20"/>
      <c r="AR34" s="20"/>
      <c r="AS34" s="10" t="str">
        <f t="shared" si="12"/>
        <v/>
      </c>
    </row>
    <row r="35" spans="1:45">
      <c r="A35" s="17"/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0">
        <f t="shared" si="0"/>
        <v>0</v>
      </c>
      <c r="M35" s="20">
        <f t="shared" si="1"/>
        <v>0</v>
      </c>
      <c r="N35" s="9" t="str">
        <f t="shared" si="2"/>
        <v/>
      </c>
      <c r="O35" s="21"/>
      <c r="P35" s="22" t="str">
        <f t="shared" si="3"/>
        <v/>
      </c>
      <c r="Q35" s="9" t="str">
        <f t="shared" si="4"/>
        <v/>
      </c>
      <c r="R35" s="18"/>
      <c r="S35" s="17"/>
      <c r="T35" s="17"/>
      <c r="U35" s="17"/>
      <c r="V35" s="17"/>
      <c r="W35" s="17"/>
      <c r="X35" s="9" t="str">
        <f t="shared" si="5"/>
        <v/>
      </c>
      <c r="Y35" s="23" t="str">
        <f t="shared" si="6"/>
        <v/>
      </c>
      <c r="Z35" s="23" t="str">
        <f t="shared" si="7"/>
        <v/>
      </c>
      <c r="AA35" s="18"/>
      <c r="AB35" s="18"/>
      <c r="AC35" s="17"/>
      <c r="AD35" s="17"/>
      <c r="AE35" s="17"/>
      <c r="AF35" s="17"/>
      <c r="AG35" s="9" t="str">
        <f t="shared" si="23"/>
        <v/>
      </c>
      <c r="AH35" s="24" t="str">
        <f t="shared" si="24"/>
        <v/>
      </c>
      <c r="AI35" s="18"/>
      <c r="AJ35" s="23" t="str">
        <f t="shared" si="8"/>
        <v/>
      </c>
      <c r="AK35" s="25" t="str">
        <f t="shared" si="9"/>
        <v/>
      </c>
      <c r="AL35" s="25" t="str">
        <f t="shared" si="10"/>
        <v/>
      </c>
      <c r="AM35" s="10" t="str">
        <f t="shared" si="11"/>
        <v/>
      </c>
      <c r="AN35" s="20"/>
      <c r="AO35" s="20"/>
      <c r="AP35" s="20"/>
      <c r="AQ35" s="20"/>
      <c r="AR35" s="20"/>
      <c r="AS35" s="10" t="str">
        <f t="shared" si="12"/>
        <v/>
      </c>
    </row>
    <row r="36" spans="1:45">
      <c r="A36" s="17"/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0">
        <f t="shared" si="0"/>
        <v>0</v>
      </c>
      <c r="M36" s="20">
        <f t="shared" si="1"/>
        <v>0</v>
      </c>
      <c r="N36" s="9" t="str">
        <f t="shared" si="2"/>
        <v/>
      </c>
      <c r="O36" s="21"/>
      <c r="P36" s="22" t="str">
        <f t="shared" si="3"/>
        <v/>
      </c>
      <c r="Q36" s="9" t="str">
        <f t="shared" si="4"/>
        <v/>
      </c>
      <c r="R36" s="18"/>
      <c r="S36" s="17"/>
      <c r="T36" s="17"/>
      <c r="U36" s="17"/>
      <c r="V36" s="17"/>
      <c r="W36" s="17"/>
      <c r="X36" s="9" t="str">
        <f t="shared" si="5"/>
        <v/>
      </c>
      <c r="Y36" s="23" t="str">
        <f t="shared" si="6"/>
        <v/>
      </c>
      <c r="Z36" s="23" t="str">
        <f t="shared" si="7"/>
        <v/>
      </c>
      <c r="AA36" s="18"/>
      <c r="AB36" s="18"/>
      <c r="AC36" s="17"/>
      <c r="AD36" s="17"/>
      <c r="AE36" s="17"/>
      <c r="AF36" s="17"/>
      <c r="AG36" s="9" t="str">
        <f t="shared" si="23"/>
        <v/>
      </c>
      <c r="AH36" s="24" t="str">
        <f t="shared" si="24"/>
        <v/>
      </c>
      <c r="AI36" s="18"/>
      <c r="AJ36" s="23" t="str">
        <f t="shared" si="8"/>
        <v/>
      </c>
      <c r="AK36" s="25" t="str">
        <f t="shared" si="9"/>
        <v/>
      </c>
      <c r="AL36" s="25" t="str">
        <f t="shared" si="10"/>
        <v/>
      </c>
      <c r="AM36" s="10" t="str">
        <f t="shared" si="11"/>
        <v/>
      </c>
      <c r="AN36" s="20"/>
      <c r="AO36" s="20"/>
      <c r="AP36" s="20"/>
      <c r="AQ36" s="20"/>
      <c r="AR36" s="20"/>
      <c r="AS36" s="10" t="str">
        <f t="shared" si="12"/>
        <v/>
      </c>
    </row>
    <row r="37" spans="1:45">
      <c r="A37" s="17"/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0">
        <f t="shared" si="0"/>
        <v>0</v>
      </c>
      <c r="M37" s="20">
        <f t="shared" si="1"/>
        <v>0</v>
      </c>
      <c r="N37" s="9" t="str">
        <f t="shared" si="2"/>
        <v/>
      </c>
      <c r="O37" s="21"/>
      <c r="P37" s="22" t="str">
        <f t="shared" si="3"/>
        <v/>
      </c>
      <c r="Q37" s="9" t="str">
        <f t="shared" si="4"/>
        <v/>
      </c>
      <c r="R37" s="18"/>
      <c r="S37" s="17"/>
      <c r="T37" s="17"/>
      <c r="U37" s="17"/>
      <c r="V37" s="17"/>
      <c r="W37" s="17"/>
      <c r="X37" s="9" t="str">
        <f t="shared" si="5"/>
        <v/>
      </c>
      <c r="Y37" s="23" t="str">
        <f t="shared" si="6"/>
        <v/>
      </c>
      <c r="Z37" s="23" t="str">
        <f t="shared" si="7"/>
        <v/>
      </c>
      <c r="AA37" s="18"/>
      <c r="AB37" s="18"/>
      <c r="AC37" s="17"/>
      <c r="AD37" s="17"/>
      <c r="AE37" s="17"/>
      <c r="AF37" s="17"/>
      <c r="AG37" s="9" t="str">
        <f t="shared" si="23"/>
        <v/>
      </c>
      <c r="AH37" s="24" t="str">
        <f t="shared" si="24"/>
        <v/>
      </c>
      <c r="AI37" s="18"/>
      <c r="AJ37" s="23" t="str">
        <f t="shared" si="8"/>
        <v/>
      </c>
      <c r="AK37" s="25" t="str">
        <f t="shared" si="9"/>
        <v/>
      </c>
      <c r="AL37" s="25" t="str">
        <f t="shared" si="10"/>
        <v/>
      </c>
      <c r="AM37" s="10" t="str">
        <f t="shared" si="11"/>
        <v/>
      </c>
      <c r="AN37" s="20"/>
      <c r="AO37" s="20"/>
      <c r="AP37" s="20"/>
      <c r="AQ37" s="20"/>
      <c r="AR37" s="20"/>
      <c r="AS37" s="10" t="str">
        <f t="shared" si="12"/>
        <v/>
      </c>
    </row>
    <row r="38" spans="1:45">
      <c r="A38" s="26"/>
      <c r="B38" s="26"/>
      <c r="C38" s="113">
        <f>SUM(C7:C37)</f>
        <v>12450.64</v>
      </c>
      <c r="D38" s="26"/>
      <c r="E38" s="26"/>
      <c r="F38" s="26"/>
      <c r="G38" s="26"/>
      <c r="H38" s="26"/>
      <c r="I38" s="26"/>
      <c r="J38" s="26"/>
      <c r="K38" s="27" t="s">
        <v>44</v>
      </c>
      <c r="L38" s="26"/>
      <c r="M38" s="28">
        <f>SUM(H72,AS38)</f>
        <v>0</v>
      </c>
      <c r="N38" s="115">
        <f>SUM(N7:N37)</f>
        <v>128.88999999999999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>
        <f>SUM(AS7:AS37)</f>
        <v>0</v>
      </c>
    </row>
    <row r="39" spans="1:45">
      <c r="A39" s="29"/>
      <c r="B39" s="29"/>
      <c r="C39" s="114"/>
      <c r="D39" s="29"/>
      <c r="E39" s="29"/>
      <c r="F39" s="29"/>
      <c r="G39" s="29"/>
      <c r="H39" s="29"/>
      <c r="I39" s="29"/>
      <c r="J39" s="29"/>
      <c r="K39" s="30"/>
      <c r="L39" s="29"/>
      <c r="M39" s="31">
        <f>SUM(M7:M38)</f>
        <v>2</v>
      </c>
      <c r="N39" s="116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1:45">
      <c r="C40" s="32" t="s">
        <v>79</v>
      </c>
      <c r="K40" s="33"/>
      <c r="M40" s="34" t="s">
        <v>80</v>
      </c>
      <c r="N40" s="34" t="s">
        <v>81</v>
      </c>
      <c r="AS40" s="29"/>
    </row>
    <row r="42" spans="1:45" ht="16" customHeight="1">
      <c r="A42" s="117" t="s">
        <v>126</v>
      </c>
      <c r="B42" s="117"/>
      <c r="C42" s="117"/>
      <c r="D42" s="117"/>
      <c r="E42" s="117"/>
      <c r="F42" s="117"/>
      <c r="G42" s="117"/>
      <c r="H42" s="117"/>
      <c r="I42" s="9">
        <f>100000/52</f>
        <v>1923.0769230769231</v>
      </c>
      <c r="J42" s="10" t="s">
        <v>37</v>
      </c>
    </row>
    <row r="43" spans="1:45">
      <c r="A43" s="117"/>
      <c r="B43" s="117"/>
      <c r="C43" s="117"/>
      <c r="D43" s="117"/>
      <c r="E43" s="117"/>
      <c r="F43" s="117"/>
      <c r="G43" s="117"/>
      <c r="H43" s="117"/>
      <c r="I43" s="9">
        <f>100000/26</f>
        <v>3846.1538461538462</v>
      </c>
      <c r="J43" s="10" t="s">
        <v>38</v>
      </c>
    </row>
    <row r="44" spans="1:45">
      <c r="A44" s="117"/>
      <c r="B44" s="117"/>
      <c r="C44" s="117"/>
      <c r="D44" s="117"/>
      <c r="E44" s="117"/>
      <c r="F44" s="117"/>
      <c r="G44" s="117"/>
      <c r="H44" s="117"/>
      <c r="I44" s="9">
        <f>100000/24</f>
        <v>4166.666666666667</v>
      </c>
      <c r="J44" s="10" t="s">
        <v>39</v>
      </c>
    </row>
    <row r="45" spans="1:45">
      <c r="A45" s="117"/>
      <c r="B45" s="117"/>
      <c r="C45" s="117"/>
      <c r="D45" s="117"/>
      <c r="E45" s="117"/>
      <c r="F45" s="117"/>
      <c r="G45" s="117"/>
      <c r="H45" s="117"/>
      <c r="I45" s="9">
        <f>100000/12</f>
        <v>8333.3333333333339</v>
      </c>
      <c r="J45" s="10" t="s">
        <v>40</v>
      </c>
      <c r="K45" s="10" t="s">
        <v>125</v>
      </c>
    </row>
    <row r="46" spans="1:45" ht="69" thickBot="1">
      <c r="A46" s="13" t="s">
        <v>26</v>
      </c>
      <c r="B46" s="13" t="s">
        <v>27</v>
      </c>
      <c r="C46" s="14" t="s">
        <v>43</v>
      </c>
      <c r="D46" s="14" t="s">
        <v>85</v>
      </c>
      <c r="E46" s="14" t="s">
        <v>82</v>
      </c>
      <c r="F46" s="15" t="s">
        <v>28</v>
      </c>
      <c r="G46" s="15" t="s">
        <v>29</v>
      </c>
      <c r="H46" s="15" t="s">
        <v>30</v>
      </c>
      <c r="I46" s="15" t="s">
        <v>31</v>
      </c>
      <c r="J46" s="15" t="s">
        <v>32</v>
      </c>
      <c r="K46" s="15" t="s">
        <v>33</v>
      </c>
      <c r="L46" s="15" t="s">
        <v>34</v>
      </c>
      <c r="M46" s="14" t="s">
        <v>35</v>
      </c>
      <c r="N46" s="15" t="s">
        <v>36</v>
      </c>
    </row>
    <row r="47" spans="1:45">
      <c r="A47" s="17" t="s">
        <v>46</v>
      </c>
      <c r="B47" s="17" t="s">
        <v>47</v>
      </c>
      <c r="C47" s="18">
        <v>6225.32</v>
      </c>
      <c r="D47" s="35">
        <f>IF(C47="","",(MIN(15385,C47)))</f>
        <v>6225.32</v>
      </c>
      <c r="E47" s="19">
        <v>40</v>
      </c>
      <c r="F47" s="19">
        <v>40</v>
      </c>
      <c r="G47" s="19">
        <v>41</v>
      </c>
      <c r="H47" s="19">
        <v>42</v>
      </c>
      <c r="I47" s="19">
        <v>40</v>
      </c>
      <c r="J47" s="19">
        <v>41</v>
      </c>
      <c r="K47" s="19">
        <v>42</v>
      </c>
      <c r="L47" s="19">
        <v>45</v>
      </c>
      <c r="M47" s="10">
        <f>ROUND(SUM(E47:L47)/8,1)</f>
        <v>41.4</v>
      </c>
      <c r="N47" s="20">
        <f>MIN(1,ROUND(M47/40,1))</f>
        <v>1</v>
      </c>
    </row>
    <row r="48" spans="1:45">
      <c r="A48" s="17"/>
      <c r="B48" s="17"/>
      <c r="C48" s="17"/>
      <c r="D48" s="35" t="str">
        <f t="shared" ref="D48:D56" si="25">IF(C48="","",(MIN(15385,C48)))</f>
        <v/>
      </c>
      <c r="E48" s="19"/>
      <c r="F48" s="19"/>
      <c r="G48" s="19"/>
      <c r="H48" s="19"/>
      <c r="I48" s="19"/>
      <c r="J48" s="19"/>
      <c r="K48" s="19"/>
      <c r="L48" s="19"/>
      <c r="M48" s="10">
        <f t="shared" ref="M48:M56" si="26">ROUND(SUM(E48:L48)/8,1)</f>
        <v>0</v>
      </c>
      <c r="N48" s="20">
        <f t="shared" ref="N48:N56" si="27">MIN(1,ROUND(M48/40,1))</f>
        <v>0</v>
      </c>
    </row>
    <row r="49" spans="1:26">
      <c r="A49" s="17"/>
      <c r="B49" s="17"/>
      <c r="C49" s="17"/>
      <c r="D49" s="35" t="str">
        <f t="shared" si="25"/>
        <v/>
      </c>
      <c r="E49" s="19"/>
      <c r="F49" s="19"/>
      <c r="G49" s="19"/>
      <c r="H49" s="19"/>
      <c r="I49" s="19"/>
      <c r="J49" s="19"/>
      <c r="K49" s="19"/>
      <c r="L49" s="19"/>
      <c r="M49" s="10">
        <f t="shared" si="26"/>
        <v>0</v>
      </c>
      <c r="N49" s="20">
        <f t="shared" si="27"/>
        <v>0</v>
      </c>
    </row>
    <row r="50" spans="1:26">
      <c r="A50" s="17"/>
      <c r="B50" s="17"/>
      <c r="C50" s="17"/>
      <c r="D50" s="35" t="str">
        <f t="shared" si="25"/>
        <v/>
      </c>
      <c r="E50" s="19"/>
      <c r="F50" s="19"/>
      <c r="G50" s="19"/>
      <c r="H50" s="19"/>
      <c r="I50" s="19"/>
      <c r="J50" s="19"/>
      <c r="K50" s="19"/>
      <c r="L50" s="19"/>
      <c r="M50" s="10">
        <f t="shared" si="26"/>
        <v>0</v>
      </c>
      <c r="N50" s="20">
        <f t="shared" si="27"/>
        <v>0</v>
      </c>
    </row>
    <row r="51" spans="1:26">
      <c r="A51" s="17"/>
      <c r="B51" s="17"/>
      <c r="C51" s="17"/>
      <c r="D51" s="35" t="str">
        <f t="shared" si="25"/>
        <v/>
      </c>
      <c r="E51" s="19"/>
      <c r="F51" s="19"/>
      <c r="G51" s="19"/>
      <c r="H51" s="19"/>
      <c r="I51" s="19"/>
      <c r="J51" s="19"/>
      <c r="K51" s="19"/>
      <c r="L51" s="19"/>
      <c r="M51" s="10">
        <f t="shared" si="26"/>
        <v>0</v>
      </c>
      <c r="N51" s="20">
        <f t="shared" si="27"/>
        <v>0</v>
      </c>
    </row>
    <row r="52" spans="1:26">
      <c r="A52" s="17"/>
      <c r="B52" s="17"/>
      <c r="C52" s="17"/>
      <c r="D52" s="35" t="str">
        <f t="shared" si="25"/>
        <v/>
      </c>
      <c r="E52" s="19"/>
      <c r="F52" s="19"/>
      <c r="G52" s="19"/>
      <c r="H52" s="19"/>
      <c r="I52" s="19"/>
      <c r="J52" s="19"/>
      <c r="K52" s="19"/>
      <c r="L52" s="19"/>
      <c r="M52" s="10">
        <f t="shared" si="26"/>
        <v>0</v>
      </c>
      <c r="N52" s="20">
        <f t="shared" si="27"/>
        <v>0</v>
      </c>
    </row>
    <row r="53" spans="1:26">
      <c r="A53" s="17"/>
      <c r="B53" s="17"/>
      <c r="C53" s="17"/>
      <c r="D53" s="35" t="str">
        <f t="shared" si="25"/>
        <v/>
      </c>
      <c r="E53" s="19"/>
      <c r="F53" s="19"/>
      <c r="G53" s="19"/>
      <c r="H53" s="19"/>
      <c r="I53" s="19"/>
      <c r="J53" s="19"/>
      <c r="K53" s="19"/>
      <c r="L53" s="19"/>
      <c r="M53" s="10">
        <f t="shared" si="26"/>
        <v>0</v>
      </c>
      <c r="N53" s="20">
        <f t="shared" si="27"/>
        <v>0</v>
      </c>
    </row>
    <row r="54" spans="1:26">
      <c r="A54" s="17"/>
      <c r="B54" s="17"/>
      <c r="C54" s="17"/>
      <c r="D54" s="35" t="str">
        <f t="shared" si="25"/>
        <v/>
      </c>
      <c r="E54" s="19"/>
      <c r="F54" s="19"/>
      <c r="G54" s="19"/>
      <c r="H54" s="19"/>
      <c r="I54" s="19"/>
      <c r="J54" s="19"/>
      <c r="K54" s="19"/>
      <c r="L54" s="19"/>
      <c r="M54" s="10">
        <f t="shared" si="26"/>
        <v>0</v>
      </c>
      <c r="N54" s="20">
        <f t="shared" si="27"/>
        <v>0</v>
      </c>
    </row>
    <row r="55" spans="1:26">
      <c r="A55" s="17"/>
      <c r="B55" s="17"/>
      <c r="C55" s="17"/>
      <c r="D55" s="35" t="str">
        <f t="shared" si="25"/>
        <v/>
      </c>
      <c r="E55" s="19"/>
      <c r="F55" s="19"/>
      <c r="G55" s="19"/>
      <c r="H55" s="19"/>
      <c r="I55" s="19"/>
      <c r="J55" s="19"/>
      <c r="K55" s="19"/>
      <c r="L55" s="19"/>
      <c r="M55" s="10">
        <f>ROUND(SUM(E55:L55)/8,1)</f>
        <v>0</v>
      </c>
      <c r="N55" s="20">
        <f t="shared" si="27"/>
        <v>0</v>
      </c>
    </row>
    <row r="56" spans="1:26">
      <c r="A56" s="17"/>
      <c r="B56" s="17"/>
      <c r="C56" s="17"/>
      <c r="D56" s="35" t="str">
        <f t="shared" si="25"/>
        <v/>
      </c>
      <c r="E56" s="19"/>
      <c r="F56" s="19"/>
      <c r="G56" s="19"/>
      <c r="H56" s="19"/>
      <c r="I56" s="19"/>
      <c r="J56" s="19"/>
      <c r="K56" s="19"/>
      <c r="L56" s="19"/>
      <c r="M56" s="10">
        <f t="shared" si="26"/>
        <v>0</v>
      </c>
      <c r="N56" s="20">
        <f t="shared" si="27"/>
        <v>0</v>
      </c>
    </row>
    <row r="57" spans="1:26">
      <c r="A57" s="26"/>
      <c r="B57" s="26"/>
      <c r="C57" s="26"/>
      <c r="D57" s="36">
        <f>SUM(D47:D56)</f>
        <v>6225.32</v>
      </c>
      <c r="E57" s="26"/>
      <c r="F57" s="26"/>
      <c r="G57" s="26"/>
      <c r="H57" s="26"/>
      <c r="I57" s="26"/>
      <c r="J57" s="26"/>
      <c r="K57" s="26"/>
      <c r="L57" s="26"/>
      <c r="M57" s="26"/>
      <c r="N57" s="37">
        <f>SUM(N47:N56)</f>
        <v>1</v>
      </c>
    </row>
    <row r="58" spans="1:26">
      <c r="D58" s="38" t="s">
        <v>87</v>
      </c>
      <c r="N58" s="38" t="s">
        <v>88</v>
      </c>
    </row>
    <row r="60" spans="1:26">
      <c r="A60" s="39" t="s">
        <v>83</v>
      </c>
    </row>
    <row r="61" spans="1:26" ht="120" thickBot="1">
      <c r="A61" s="13" t="s">
        <v>26</v>
      </c>
      <c r="B61" s="13" t="s">
        <v>27</v>
      </c>
      <c r="C61" s="14" t="s">
        <v>77</v>
      </c>
      <c r="D61" s="14" t="s">
        <v>78</v>
      </c>
      <c r="E61" s="14" t="s">
        <v>71</v>
      </c>
      <c r="F61" s="14" t="s">
        <v>72</v>
      </c>
      <c r="G61" s="14" t="s">
        <v>74</v>
      </c>
      <c r="H61" s="14" t="s">
        <v>75</v>
      </c>
      <c r="Z61" s="40"/>
    </row>
    <row r="62" spans="1:26">
      <c r="A62" s="17"/>
      <c r="B62" s="17"/>
      <c r="C62" s="21"/>
      <c r="D62" s="21"/>
      <c r="E62" s="21"/>
      <c r="F62" s="21"/>
      <c r="G62" s="21"/>
      <c r="H62" s="41" t="str">
        <f>IF(C62="","",IF(AND(COUNTIF(D62:F62,"X")&gt;0,G62=""),C62,""))</f>
        <v/>
      </c>
      <c r="Z62" s="40"/>
    </row>
    <row r="63" spans="1:26">
      <c r="A63" s="17"/>
      <c r="B63" s="17"/>
      <c r="C63" s="21"/>
      <c r="D63" s="21"/>
      <c r="E63" s="21"/>
      <c r="F63" s="21"/>
      <c r="G63" s="21"/>
      <c r="H63" s="41" t="str">
        <f t="shared" ref="H63:H71" si="28">IF(C63="","",IF(AND(COUNTIF(D63:F63,"X")&gt;0,G63=""),C63,""))</f>
        <v/>
      </c>
    </row>
    <row r="64" spans="1:26">
      <c r="A64" s="17"/>
      <c r="B64" s="17"/>
      <c r="C64" s="21"/>
      <c r="D64" s="21"/>
      <c r="E64" s="21"/>
      <c r="F64" s="21"/>
      <c r="G64" s="21"/>
      <c r="H64" s="41" t="str">
        <f t="shared" si="28"/>
        <v/>
      </c>
    </row>
    <row r="65" spans="1:8">
      <c r="A65" s="17"/>
      <c r="B65" s="17"/>
      <c r="C65" s="21"/>
      <c r="D65" s="21"/>
      <c r="E65" s="21"/>
      <c r="F65" s="21"/>
      <c r="G65" s="21"/>
      <c r="H65" s="41" t="str">
        <f t="shared" si="28"/>
        <v/>
      </c>
    </row>
    <row r="66" spans="1:8">
      <c r="A66" s="17"/>
      <c r="B66" s="17"/>
      <c r="C66" s="21"/>
      <c r="D66" s="21"/>
      <c r="E66" s="21"/>
      <c r="F66" s="21"/>
      <c r="G66" s="21"/>
      <c r="H66" s="41" t="str">
        <f t="shared" si="28"/>
        <v/>
      </c>
    </row>
    <row r="67" spans="1:8">
      <c r="A67" s="17"/>
      <c r="B67" s="17"/>
      <c r="C67" s="21"/>
      <c r="D67" s="21"/>
      <c r="E67" s="21"/>
      <c r="F67" s="21"/>
      <c r="G67" s="21"/>
      <c r="H67" s="41" t="str">
        <f t="shared" si="28"/>
        <v/>
      </c>
    </row>
    <row r="68" spans="1:8">
      <c r="A68" s="17"/>
      <c r="B68" s="17"/>
      <c r="C68" s="21"/>
      <c r="D68" s="21"/>
      <c r="E68" s="21"/>
      <c r="F68" s="21"/>
      <c r="G68" s="21"/>
      <c r="H68" s="41" t="str">
        <f t="shared" si="28"/>
        <v/>
      </c>
    </row>
    <row r="69" spans="1:8">
      <c r="A69" s="17"/>
      <c r="B69" s="17"/>
      <c r="C69" s="21"/>
      <c r="D69" s="21"/>
      <c r="E69" s="21"/>
      <c r="F69" s="21"/>
      <c r="G69" s="21"/>
      <c r="H69" s="41" t="str">
        <f t="shared" si="28"/>
        <v/>
      </c>
    </row>
    <row r="70" spans="1:8">
      <c r="A70" s="17"/>
      <c r="B70" s="17"/>
      <c r="C70" s="21"/>
      <c r="D70" s="21"/>
      <c r="E70" s="21"/>
      <c r="F70" s="21"/>
      <c r="G70" s="21"/>
      <c r="H70" s="41" t="str">
        <f t="shared" si="28"/>
        <v/>
      </c>
    </row>
    <row r="71" spans="1:8">
      <c r="A71" s="17"/>
      <c r="B71" s="17"/>
      <c r="C71" s="21"/>
      <c r="D71" s="21"/>
      <c r="E71" s="21"/>
      <c r="F71" s="21"/>
      <c r="G71" s="21"/>
      <c r="H71" s="41" t="str">
        <f t="shared" si="28"/>
        <v/>
      </c>
    </row>
    <row r="72" spans="1:8">
      <c r="H72" s="26">
        <f>SUM(H62:H71)</f>
        <v>0</v>
      </c>
    </row>
    <row r="74" spans="1:8">
      <c r="A74" s="39" t="s">
        <v>84</v>
      </c>
    </row>
    <row r="75" spans="1:8" ht="69" thickBot="1">
      <c r="A75" s="13" t="s">
        <v>26</v>
      </c>
      <c r="B75" s="13" t="s">
        <v>27</v>
      </c>
      <c r="C75" s="14" t="s">
        <v>43</v>
      </c>
      <c r="D75" s="15" t="s">
        <v>85</v>
      </c>
    </row>
    <row r="76" spans="1:8">
      <c r="A76" s="17"/>
      <c r="B76" s="17"/>
      <c r="C76" s="17"/>
      <c r="D76" s="35" t="str">
        <f>IF(C76="","",(MIN(15385,C76)))</f>
        <v/>
      </c>
    </row>
    <row r="77" spans="1:8">
      <c r="A77" s="17"/>
      <c r="B77" s="17"/>
      <c r="C77" s="17"/>
      <c r="D77" s="35" t="str">
        <f t="shared" ref="D77:D79" si="29">IF(C77="","",(MIN(15385,C77)))</f>
        <v/>
      </c>
    </row>
    <row r="78" spans="1:8">
      <c r="A78" s="17"/>
      <c r="B78" s="17"/>
      <c r="C78" s="17"/>
      <c r="D78" s="35" t="str">
        <f t="shared" si="29"/>
        <v/>
      </c>
    </row>
    <row r="79" spans="1:8">
      <c r="A79" s="17"/>
      <c r="B79" s="17"/>
      <c r="C79" s="17"/>
      <c r="D79" s="35" t="str">
        <f t="shared" si="29"/>
        <v/>
      </c>
    </row>
    <row r="80" spans="1:8">
      <c r="A80" s="26"/>
      <c r="B80" s="26"/>
      <c r="C80" s="26"/>
      <c r="D80" s="36">
        <f>SUM(D76:D79)</f>
        <v>0</v>
      </c>
    </row>
    <row r="81" spans="4:4">
      <c r="D81" s="38" t="s">
        <v>86</v>
      </c>
    </row>
  </sheetData>
  <sheetProtection algorithmName="SHA-512" hashValue="nqLqI0m4Gy2pH0od8dA6O7l/JvfBIuvgRqwOd845bIwLyg8HdPzSFNKC7sC4e82pbGHc/phtwM8pKpwWKobV4A==" saltValue="dySAsUd7v06aRGZ1gLMQAg==" spinCount="100000" sheet="1" formatCells="0" formatColumns="0" formatRows="0" insertColumns="0" insertRows="0" insertHyperlinks="0" deleteColumns="0" deleteRows="0" sort="0" autoFilter="0" pivotTables="0"/>
  <mergeCells count="10">
    <mergeCell ref="A1:C1"/>
    <mergeCell ref="AN5:AS5"/>
    <mergeCell ref="C38:C39"/>
    <mergeCell ref="N38:N39"/>
    <mergeCell ref="A2:H5"/>
    <mergeCell ref="A42:H45"/>
    <mergeCell ref="O4:AM4"/>
    <mergeCell ref="O5:Z5"/>
    <mergeCell ref="AA5:AJ5"/>
    <mergeCell ref="AK5:AM5"/>
  </mergeCells>
  <phoneticPr fontId="7" type="noConversion"/>
  <conditionalFormatting sqref="Z7">
    <cfRule type="cellIs" dxfId="11" priority="11" operator="equal">
      <formula>"no"</formula>
    </cfRule>
    <cfRule type="cellIs" dxfId="10" priority="12" operator="equal">
      <formula>"yes"</formula>
    </cfRule>
  </conditionalFormatting>
  <conditionalFormatting sqref="AJ7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Z9:Z37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AJ9:AJ37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Z8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AJ8">
    <cfRule type="cellIs" dxfId="1" priority="1" operator="equal">
      <formula>"no"</formula>
    </cfRule>
    <cfRule type="cellIs" dxfId="0" priority="2" operator="equal">
      <formula>"yes"</formula>
    </cfRule>
  </conditionalFormatting>
  <dataValidations count="3">
    <dataValidation type="list" allowBlank="1" showInputMessage="1" showErrorMessage="1" sqref="O7:O37" xr:uid="{BEDC8F82-029A-CD4C-BE16-CA174E91C0BC}">
      <formula1>"salaried, hourly"</formula1>
    </dataValidation>
    <dataValidation type="list" allowBlank="1" showInputMessage="1" showErrorMessage="1" sqref="D62:G71 AN7:AR37" xr:uid="{46095FB5-2480-0F41-A969-81A5D14D3AF9}">
      <formula1>"X"</formula1>
    </dataValidation>
    <dataValidation type="list" allowBlank="1" showInputMessage="1" showErrorMessage="1" sqref="C62:C71" xr:uid="{5BD60B25-AA99-D849-8198-2584FB8C7C2A}">
      <formula1>"1,2"</formula1>
    </dataValidation>
  </dataValidations>
  <hyperlinks>
    <hyperlink ref="A1:B1" r:id="rId1" display="http://axiomstrategic.com/" xr:uid="{1C45D4B4-8B02-4C4B-9DF1-AD282C328E3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FTE's</vt:lpstr>
      <vt:lpstr>Compensation</vt:lpstr>
      <vt:lpstr>'FTE''s'!Print_Area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Joey Brannon</dc:creator>
  <cp:keywords/>
  <dc:description/>
  <cp:lastModifiedBy>Joey Brannon</cp:lastModifiedBy>
  <dcterms:created xsi:type="dcterms:W3CDTF">2020-03-31T15:06:05Z</dcterms:created>
  <dcterms:modified xsi:type="dcterms:W3CDTF">2020-05-19T18:26:17Z</dcterms:modified>
  <cp:category/>
</cp:coreProperties>
</file>